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2BDF0A4A-5309-4276-AE26-E6A48AA76700}" xr6:coauthVersionLast="47" xr6:coauthVersionMax="47" xr10:uidLastSave="{00000000-0000-0000-0000-000000000000}"/>
  <bookViews>
    <workbookView xWindow="-110" yWindow="-110" windowWidth="19420" windowHeight="11500" tabRatio="512" activeTab="4" xr2:uid="{00000000-000D-0000-FFFF-FFFF00000000}"/>
  </bookViews>
  <sheets>
    <sheet name="BS  5-6" sheetId="1" r:id="rId1"/>
    <sheet name="PL 7-8" sheetId="28" r:id="rId2"/>
    <sheet name="CE 9" sheetId="32" r:id="rId3"/>
    <sheet name="CE 10" sheetId="31" r:id="rId4"/>
    <sheet name="CF 11-12" sheetId="29" r:id="rId5"/>
  </sheets>
  <definedNames>
    <definedName name="_xlnm._FilterDatabase" localSheetId="3" hidden="1">'CE 10'!#REF!</definedName>
    <definedName name="_xlnm._FilterDatabase" localSheetId="2" hidden="1">'CE 9'!#REF!</definedName>
    <definedName name="_xlnm._FilterDatabase" localSheetId="4" hidden="1">'CF 11-12'!#REF!</definedName>
    <definedName name="_xlnm.Print_Area" localSheetId="0">'BS  5-6'!$A$1:$G$60</definedName>
    <definedName name="_xlnm.Print_Area" localSheetId="3">'CE 10'!$A$1:$R$30</definedName>
    <definedName name="_xlnm.Print_Area" localSheetId="2">'CE 9'!$A$1:$R$30</definedName>
    <definedName name="_xlnm.Print_Area" localSheetId="4">'CF 11-12'!$A$1:$G$83</definedName>
    <definedName name="งบดุลหลักพัน" localSheetId="3">#REF!</definedName>
    <definedName name="งบดุลหลักพัน" localSheetId="2">#REF!</definedName>
    <definedName name="งบดุลหลักพัน" localSheetId="4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2">#REF!</definedName>
    <definedName name="ท.กระแสเงินสดพัน" localSheetId="4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2">#REF!</definedName>
    <definedName name="ท.กระแสเงินสดสต." localSheetId="4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2">#REF!</definedName>
    <definedName name="ท.กำไรขาดทุนพัน" localSheetId="4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3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2">#REF!</definedName>
    <definedName name="ท.กำไรสะสมพัน" localSheetId="4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2">#REF!</definedName>
    <definedName name="ท.กำไรสะสมสต." localSheetId="4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4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2">#REF!</definedName>
    <definedName name="ท.ส่วนเปลี่ยนแปลงพัน" localSheetId="4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2">#REF!</definedName>
    <definedName name="ทงบดุลบาทสต." localSheetId="4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9" l="1"/>
  <c r="E75" i="29"/>
  <c r="G76" i="29"/>
  <c r="E71" i="29"/>
  <c r="E72" i="29" s="1"/>
  <c r="E13" i="29"/>
  <c r="E21" i="29"/>
  <c r="E19" i="29"/>
  <c r="E20" i="29"/>
  <c r="L25" i="31"/>
  <c r="L24" i="31"/>
  <c r="L21" i="31"/>
  <c r="L20" i="31"/>
  <c r="L22" i="31" s="1"/>
  <c r="L17" i="31"/>
  <c r="L13" i="31"/>
  <c r="L27" i="31" s="1"/>
  <c r="L17" i="32"/>
  <c r="L13" i="32"/>
  <c r="R13" i="32" s="1"/>
  <c r="R25" i="31"/>
  <c r="R24" i="31"/>
  <c r="R21" i="31"/>
  <c r="R20" i="31"/>
  <c r="R22" i="31" s="1"/>
  <c r="R16" i="31"/>
  <c r="R17" i="31" s="1"/>
  <c r="R20" i="32"/>
  <c r="R25" i="32"/>
  <c r="R24" i="32"/>
  <c r="P17" i="32"/>
  <c r="R16" i="32"/>
  <c r="R17" i="32" s="1"/>
  <c r="N24" i="32"/>
  <c r="P24" i="32" s="1"/>
  <c r="H21" i="32"/>
  <c r="H22" i="32" s="1"/>
  <c r="H27" i="32" s="1"/>
  <c r="P25" i="32"/>
  <c r="L25" i="32"/>
  <c r="L24" i="32"/>
  <c r="L20" i="32"/>
  <c r="P22" i="32"/>
  <c r="N22" i="32"/>
  <c r="F22" i="32"/>
  <c r="D22" i="32"/>
  <c r="D27" i="32"/>
  <c r="F27" i="32"/>
  <c r="N27" i="32"/>
  <c r="E50" i="28"/>
  <c r="E59" i="28"/>
  <c r="J21" i="32" s="1"/>
  <c r="J22" i="32" s="1"/>
  <c r="J27" i="32" s="1"/>
  <c r="E29" i="28"/>
  <c r="E19" i="28"/>
  <c r="E13" i="28"/>
  <c r="E10" i="28"/>
  <c r="G72" i="29"/>
  <c r="G67" i="29"/>
  <c r="R13" i="31" l="1"/>
  <c r="R27" i="31" s="1"/>
  <c r="E31" i="28"/>
  <c r="P27" i="32"/>
  <c r="L21" i="32"/>
  <c r="E60" i="28"/>
  <c r="N17" i="32"/>
  <c r="J17" i="32"/>
  <c r="H17" i="32"/>
  <c r="F17" i="32"/>
  <c r="D17" i="32"/>
  <c r="P25" i="31"/>
  <c r="P24" i="31"/>
  <c r="P27" i="31" s="1"/>
  <c r="E33" i="28" l="1"/>
  <c r="E61" i="28" s="1"/>
  <c r="E9" i="29"/>
  <c r="L22" i="32"/>
  <c r="L27" i="32" s="1"/>
  <c r="R21" i="32"/>
  <c r="R22" i="32" s="1"/>
  <c r="R27" i="32" s="1"/>
  <c r="N17" i="31"/>
  <c r="N27" i="31" s="1"/>
  <c r="J17" i="31"/>
  <c r="J27" i="31" s="1"/>
  <c r="H17" i="31"/>
  <c r="H27" i="31" s="1"/>
  <c r="F17" i="31"/>
  <c r="F27" i="31" s="1"/>
  <c r="D17" i="31"/>
  <c r="D27" i="31" s="1"/>
  <c r="E19" i="1" l="1"/>
  <c r="E67" i="29" l="1"/>
  <c r="G42" i="1" l="1"/>
  <c r="G29" i="28" l="1"/>
  <c r="G13" i="28"/>
  <c r="G10" i="28"/>
  <c r="G59" i="28"/>
  <c r="G50" i="28"/>
  <c r="G19" i="28" l="1"/>
  <c r="G31" i="28" s="1"/>
  <c r="G33" i="28" s="1"/>
  <c r="G60" i="28"/>
  <c r="G25" i="29" l="1"/>
  <c r="G42" i="29" s="1"/>
  <c r="G61" i="28"/>
  <c r="G19" i="1"/>
  <c r="G56" i="1" l="1"/>
  <c r="G57" i="1" l="1"/>
  <c r="E56" i="1" l="1"/>
  <c r="E42" i="1"/>
  <c r="E57" i="1" l="1"/>
  <c r="E25" i="29" l="1"/>
  <c r="E42" i="29" s="1"/>
  <c r="E74" i="29" s="1"/>
  <c r="E76" i="29" l="1"/>
  <c r="E77" i="29" s="1"/>
</calcChain>
</file>

<file path=xl/sharedStrings.xml><?xml version="1.0" encoding="utf-8"?>
<sst xmlns="http://schemas.openxmlformats.org/spreadsheetml/2006/main" count="275" uniqueCount="202">
  <si>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</si>
  <si>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</si>
  <si>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</si>
  <si>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</si>
  <si>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กระแสเงินสดจากกิจกรรมดำเนินงาน</t>
  </si>
  <si>
    <t>กระแสเงินสดจากกิจกรรมลงทุน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</si>
  <si>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</si>
  <si>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</si>
  <si>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</si>
  <si>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</si>
  <si>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เงินรับฝาก</t>
  </si>
  <si>
    <t xml:space="preserve">   เงินรับฝาก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</si>
  <si>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</si>
  <si>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</si>
  <si>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</si>
  <si>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</si>
  <si>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</si>
  <si>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</si>
  <si>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</si>
  <si>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</si>
  <si>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</si>
  <si>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</si>
  <si>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</si>
  <si>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 xml:space="preserve">      ค่าเสื่อมราคาและค่าตัดจำหน่าย</t>
  </si>
  <si>
    <t xml:space="preserve">กำไรสะสม </t>
  </si>
  <si>
    <t>รายได้ดอกเบี้ย</t>
  </si>
  <si>
    <t>รายได้ค่าธรรมเนียมและบริการ</t>
  </si>
  <si>
    <t>ค่าใช้จ่ายค่าธรรมเนียมและบริการ</t>
  </si>
  <si>
    <t xml:space="preserve">      เงินสดจ่ายดอกเบี้ย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</si>
  <si>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</si>
  <si>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</si>
  <si>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</si>
  <si>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</si>
  <si>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 xml:space="preserve">      รายได้เงินปันผล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</si>
  <si>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</si>
  <si>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</si>
  <si>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</si>
  <si>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</si>
  <si>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</si>
  <si>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>รายได้รับล่วงหน้า</t>
  </si>
  <si>
    <t xml:space="preserve">   ทรัพย์สินรอการขาย</t>
  </si>
  <si>
    <t>ประมาณการหนี้สิน</t>
  </si>
  <si>
    <t xml:space="preserve">องค์ประกอบอื่นของส่วนของเจ้าของ 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</si>
  <si>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</si>
  <si>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</si>
  <si>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</si>
  <si>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</si>
  <si>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</si>
  <si>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</si>
  <si>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</si>
  <si>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</si>
  <si>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</si>
  <si>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</si>
  <si>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</si>
  <si>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</si>
  <si>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</si>
  <si>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</si>
  <si>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</si>
  <si>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</si>
  <si>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</si>
  <si>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</si>
  <si>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</si>
  <si>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</si>
  <si>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</si>
  <si>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</si>
  <si>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</si>
  <si>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</si>
  <si>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</si>
  <si>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</si>
  <si>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</si>
  <si>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</si>
  <si>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</si>
  <si>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กำไรจากการดำเนินงานก่อนการเปลี่ยนแปลงในสินทรัพย์และหนี้สินดำเนินงาน</t>
  </si>
  <si>
    <t xml:space="preserve">   รายได้รับล่วงหน้า</t>
  </si>
  <si>
    <t>เงินสดจ่ายชำระหนี้สินตามสัญญาเช่า</t>
  </si>
  <si>
    <t>ยอดคงเหลือ ณ วันที่ 1 มกราคม 2566</t>
  </si>
  <si>
    <t>เงินสดสุทธิใช้ไปในกิจกรรมจัดหาเงิน</t>
  </si>
  <si>
    <t xml:space="preserve">   ทรัพย์สินรอการขายเพิ่มขึ้นจากการโอนสินทรัพย์เพื่อชำระหนี้</t>
  </si>
  <si>
    <t>(พันบาท)</t>
  </si>
  <si>
    <t>2567</t>
  </si>
  <si>
    <t>31 ธันวาคม</t>
  </si>
  <si>
    <t>2566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</si>
  <si>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</si>
  <si>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</si>
  <si>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</si>
  <si>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  </t>
  </si>
  <si>
    <t xml:space="preserve">   ทุนที่ออกและชำระแล้ว 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</si>
  <si>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</si>
  <si>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</si>
  <si>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</si>
  <si>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 xml:space="preserve">   ค่าใช้จ่ายเกี่ยวกับพนักงาน</t>
  </si>
  <si>
    <t xml:space="preserve">   ค่าตอบแทนกรรมการ</t>
  </si>
  <si>
    <t xml:space="preserve">   ค่าใช้จ่ายส่งเสริมการขายและโฆษณา</t>
  </si>
  <si>
    <t xml:space="preserve">   ค่าตัดจำหน่ายสินทรัพย์ไม่มีตัวตน</t>
  </si>
  <si>
    <t xml:space="preserve">   ค่าบริการด้านงานสนับสนุน</t>
  </si>
  <si>
    <t xml:space="preserve">   อื่น ๆ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</si>
  <si>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</si>
  <si>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</si>
  <si>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</si>
  <si>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</si>
  <si>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</si>
  <si>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กำไรต่อหุ้น</t>
  </si>
  <si>
    <t xml:space="preserve">   กำไรสุทธิ</t>
  </si>
  <si>
    <t>ทุนสำรอง</t>
  </si>
  <si>
    <t>ตามกฎหมาย</t>
  </si>
  <si>
    <t>รายการปรับกระทบกำไรจากการดำเนินงานก่อนภาษีเงินได้เป็น</t>
  </si>
  <si>
    <t xml:space="preserve">   เงินสดรับ (จ่าย) จากกิจกรรมดำเนินงาน</t>
  </si>
  <si>
    <t xml:space="preserve">      ประมาณการหนี้สินสำหรับผลประโยชน์พนักงาน</t>
  </si>
  <si>
    <t>ข้อมูลเพิ่มเติมเกี่ยวกับงบกระแสเงินสด</t>
  </si>
  <si>
    <t>เงินสดสุทธิ (ใช้ไปใน) ได้มาจากกิจกรรมดำเนินงาน</t>
  </si>
  <si>
    <t xml:space="preserve">สินทรัพย์ภาษีเงินได้รอการตัดบัญชี </t>
  </si>
  <si>
    <t>ภาษีเงินได้ค้างจ่าย</t>
  </si>
  <si>
    <t>เจ้าของ</t>
  </si>
  <si>
    <t>รวมส่วนของ</t>
  </si>
  <si>
    <t>กำไร (ขาดทุน) จากเงินลงทุนในตราสารทุนที่กำหนดให้วัดมูลค่าด้วย</t>
  </si>
  <si>
    <t>ภาษีเงินได้เกี่ยวกับองค์ประกอบของกำไรขาดทุนเบ็ดเสร็จอื่นสำหรับ</t>
  </si>
  <si>
    <t>รวมกำไรขาดทุนเบ็ดเสร็จอื่นสุทธิ</t>
  </si>
  <si>
    <t>กำไรขาดทุนเบ็ดเสร็จรวม</t>
  </si>
  <si>
    <t xml:space="preserve">   กำไรขาดทุนเบ็ดเสร็จอื่น</t>
  </si>
  <si>
    <t>ส่วนเกินมูลค่าหุ้นสามัญ</t>
  </si>
  <si>
    <t>(ขาดทุน) กำไรจาก</t>
  </si>
  <si>
    <t>การวัดมูลค่าเงินลงทุน</t>
  </si>
  <si>
    <t>ในตราสารหนี้ด้วยมูลค่า</t>
  </si>
  <si>
    <t>ยุติธรรมผ่านกำไรขาดทุน</t>
  </si>
  <si>
    <t>เบ็ดเสร็จอื่น</t>
  </si>
  <si>
    <t>เงินลงทุนในตราสารทุน</t>
  </si>
  <si>
    <t>ที่กำหนดให้วัดมูลค่า</t>
  </si>
  <si>
    <t>ด้วยมูลค่ายุติธรรม</t>
  </si>
  <si>
    <t>ผ่านกำไรขาดทุน</t>
  </si>
  <si>
    <t>รวมองค์ประกอบอื่น</t>
  </si>
  <si>
    <t>ของส่วนของเจ้าของ</t>
  </si>
  <si>
    <t>องค์ประกอบอื่นของส่วนของเจ้าของ</t>
  </si>
  <si>
    <t>โอนไปกำไรสะสม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</si>
  <si>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</si>
  <si>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</si>
  <si>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</si>
  <si>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</si>
  <si>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</si>
  <si>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</si>
  <si>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</si>
  <si>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เงินสดจ่ายในการซื้ออาคารและอุปกรณ์</t>
  </si>
  <si>
    <t>เงินสดจ่ายในการซื้อสินทรัพย์ไม่มีตัวตน</t>
  </si>
  <si>
    <t>เงินสด ณ วันที่ 1 มกราคม</t>
  </si>
  <si>
    <t>รายการที่มิใช่เงินสด:</t>
  </si>
  <si>
    <t xml:space="preserve">ที่ดิน อาคารและอุปกรณ์สุทธิ </t>
  </si>
  <si>
    <t xml:space="preserve">   ค่าใช้จ่ายเกี่ยวกับอาคารและอุปกรณ์</t>
  </si>
  <si>
    <t xml:space="preserve">      ขาดทุน (กำไร) จากการเปลี่ยนแปลงสัญญาเช่า</t>
  </si>
  <si>
    <t xml:space="preserve">      ขาดทุน (กำไร) จากการจำหน่ายเงินลงทุน </t>
  </si>
  <si>
    <t xml:space="preserve">งบกำไรขาดทุนและกำไรขาดทุนเบ็ดเสร็จอื่น </t>
  </si>
  <si>
    <t xml:space="preserve">   สำหรับโครงการผลประโยชน์ของพนักงาน</t>
  </si>
  <si>
    <t>สำหรับปีสิ้นสุดวันที่ 31 ธันวาคม 2566</t>
  </si>
  <si>
    <t xml:space="preserve">งบกระแสเงินสด </t>
  </si>
  <si>
    <t>งบกระแสเงินสด</t>
  </si>
  <si>
    <t>เงินปันผลจ่าย</t>
  </si>
  <si>
    <t>เงินสด ณ วันที่ 31 ธันวาคม</t>
  </si>
  <si>
    <t>10, 29</t>
  </si>
  <si>
    <t>13, 29</t>
  </si>
  <si>
    <t>19, 29</t>
  </si>
  <si>
    <t>20, 29</t>
  </si>
  <si>
    <t>21, 29</t>
  </si>
  <si>
    <t>22, 29</t>
  </si>
  <si>
    <t>29, 31</t>
  </si>
  <si>
    <t>24, 29</t>
  </si>
  <si>
    <t>29, 34</t>
  </si>
  <si>
    <t>29, 35</t>
  </si>
  <si>
    <t>รายการกับผู้ถือหุ้นที่บันทึกโดยตรงเข้าส่วนของเจ้าของ</t>
  </si>
  <si>
    <t xml:space="preserve">   เงินปันผลจ่าย</t>
  </si>
  <si>
    <t>รวมรายการกับผู้ถือหุ้นที่บันทึกโดยตรงเข้าส่วนของเจ้าของ</t>
  </si>
  <si>
    <t>กำไรขาดทุนเบ็ดเสร็จสำหรับปี</t>
  </si>
  <si>
    <t>โอนไปสำรองตามกฎหมาย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</si>
  <si>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</si>
  <si>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</si>
  <si>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</si>
  <si>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ยอดคงเหลือ ณ วันที่ 31 ธันวาคม 2566</t>
  </si>
  <si>
    <t>-</t>
  </si>
  <si>
    <t>สำหรับปีสิ้นสุด</t>
  </si>
  <si>
    <t>วันที่ 31 ธันวาคม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</si>
  <si>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</si>
  <si>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ค่าภาษีอากร</t>
  </si>
  <si>
    <t>งบฐานะการเงิน</t>
  </si>
  <si>
    <t>กำไร (ขาดทุน) สุทธิจากเครื่องมือทางการเงินที่วัดมูลค่าด้วยมูลค่ายุติธรรม</t>
  </si>
  <si>
    <t xml:space="preserve">      ประมาณการหนี้สินสำหรับคดีความ</t>
  </si>
  <si>
    <t xml:space="preserve">      เงินสดจ่ายภาษีเงินได้</t>
  </si>
  <si>
    <t xml:space="preserve">      เงินสดรับจากดอกเบี้ย</t>
  </si>
  <si>
    <t xml:space="preserve">   เจ้าหนี้จากการซื้อทรัพย์สินโดยการก่อหนี้สินเพิ่มขึ้น</t>
  </si>
  <si>
    <t xml:space="preserve">งบการเปลี่ยนแปลงส่วนของเจ้าของ </t>
  </si>
  <si>
    <t>(ขาดทุน) กำไรสุทธิจากเงินลงทุน</t>
  </si>
  <si>
    <t>รายได้ดอกเบี้ยสุทธิ</t>
  </si>
  <si>
    <t xml:space="preserve">รายได้ค่าธรรมเนียมและบริการสุทธิ </t>
  </si>
  <si>
    <t xml:space="preserve">      รายได้ดอกเบี้ยสุทธิ </t>
  </si>
  <si>
    <t>เงินสดจ่ายในการซื้อเงินลงทุนในตราสารทุนที่กำหนดให้วัดมูลค่าด้วยมูลค่ายุติธรรม</t>
  </si>
  <si>
    <t>กำไรจากการวัดมูลค่าเงินลงทุนในตราสารหนี้ด้วยมูลค่ายุติธรรม</t>
  </si>
  <si>
    <t>(ขาดทุน) กำไรจากการประมาณการตามหลักคณิตศาสตร์ประกันภัย</t>
  </si>
  <si>
    <t>เงินสดลดลงสุทธิ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</si>
  <si>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</si>
  <si>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</si>
  <si>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t>กำไรขาดทุนเบ็ดเสร็จรวมสำหรับปี</t>
  </si>
  <si>
    <t xml:space="preserve">   เงินลงทุนในตราสารทุนเพิ่มขึ้นจากการแปลงหนี้เป็นทุนโดยผู้ออกตราสาร</t>
  </si>
  <si>
    <t>หนี้สินดำเนินงาน เพิ่มขึ้น (ลดลง)</t>
  </si>
  <si>
    <t>สินทรัพย์ดำเนินงาน (เพิ่มขึ้น) ลดลง</t>
  </si>
  <si>
    <t xml:space="preserve">      ขาดทุนจากการจำหน่าย/ตัดจำหน่ายอาคารและอุปกรณ์ และสินทรัพย์ไม่มีตัวตน</t>
  </si>
  <si>
    <t>เงินสดสุทธิได้มาจากกิจกรรมลงทุน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</si>
</sst>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  <numFmt numFmtId="170" formatCode="#,##0.00000;\-#,##0.00000"/>
  </numFmts>
  <fonts count="19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5"/>
      <color theme="0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4" fontId="1" fillId="0" borderId="0" applyFont="0" applyFill="0" applyBorder="0" applyAlignment="0" applyProtection="0"/>
  </cellStyleXfs>
  <cellXfs count="191">
    <xf numFmtId="0" fontId="0" fillId="0" borderId="0" xfId="0"/>
    <xf numFmtId="166" fontId="9" fillId="0" borderId="0" xfId="1" applyNumberFormat="1" applyFont="1" applyFill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6" fontId="9" fillId="0" borderId="0" xfId="1" applyNumberFormat="1" applyFont="1" applyFill="1" applyBorder="1" applyAlignment="1">
      <alignment horizontal="right" vertical="center"/>
    </xf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166" fontId="9" fillId="0" borderId="0" xfId="1" applyNumberFormat="1" applyFont="1" applyFill="1" applyAlignment="1">
      <alignment vertical="center"/>
    </xf>
    <xf numFmtId="4" fontId="9" fillId="0" borderId="0" xfId="1" applyFont="1" applyFill="1" applyBorder="1" applyAlignment="1">
      <alignment vertical="center"/>
    </xf>
    <xf numFmtId="4" fontId="9" fillId="0" borderId="0" xfId="1" applyFont="1" applyFill="1" applyAlignment="1">
      <alignment vertical="center"/>
    </xf>
    <xf numFmtId="38" fontId="9" fillId="0" borderId="0" xfId="0" applyNumberFormat="1" applyFont="1" applyAlignment="1">
      <alignment horizontal="left" vertical="center"/>
    </xf>
    <xf numFmtId="39" fontId="9" fillId="0" borderId="0" xfId="1" applyNumberFormat="1" applyFont="1" applyFill="1" applyBorder="1" applyAlignment="1">
      <alignment vertical="center"/>
    </xf>
    <xf numFmtId="166" fontId="9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Alignment="1">
      <alignment vertical="center"/>
    </xf>
    <xf numFmtId="166" fontId="11" fillId="0" borderId="0" xfId="1" applyNumberFormat="1" applyFont="1" applyFill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1" fontId="9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horizontal="right" vertical="center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vertical="center"/>
    </xf>
    <xf numFmtId="3" fontId="9" fillId="0" borderId="0" xfId="1" applyNumberFormat="1" applyFont="1" applyFill="1" applyAlignment="1">
      <alignment horizontal="right" vertical="center"/>
    </xf>
    <xf numFmtId="167" fontId="9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166" fontId="9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38" fontId="9" fillId="0" borderId="0" xfId="0" applyNumberFormat="1" applyFont="1"/>
    <xf numFmtId="41" fontId="9" fillId="0" borderId="0" xfId="0" applyNumberFormat="1" applyFont="1"/>
    <xf numFmtId="166" fontId="9" fillId="0" borderId="0" xfId="1" applyNumberFormat="1" applyFont="1" applyFill="1" applyAlignment="1">
      <alignment horizontal="right"/>
    </xf>
    <xf numFmtId="166" fontId="9" fillId="0" borderId="0" xfId="1" applyNumberFormat="1" applyFont="1" applyFill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11" fillId="0" borderId="0" xfId="0" applyFont="1"/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1" fontId="8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168" fontId="9" fillId="0" borderId="0" xfId="1" applyNumberFormat="1" applyFont="1" applyFill="1" applyBorder="1" applyAlignment="1">
      <alignment horizontal="right"/>
    </xf>
    <xf numFmtId="39" fontId="9" fillId="0" borderId="0" xfId="1" applyNumberFormat="1" applyFont="1" applyFill="1" applyBorder="1" applyAlignment="1"/>
    <xf numFmtId="39" fontId="9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horizontal="centerContinuous"/>
    </xf>
    <xf numFmtId="166" fontId="11" fillId="0" borderId="0" xfId="1" applyNumberFormat="1" applyFont="1" applyFill="1" applyAlignment="1">
      <alignment horizontal="centerContinuous"/>
    </xf>
    <xf numFmtId="166" fontId="9" fillId="0" borderId="0" xfId="1" applyNumberFormat="1" applyFont="1" applyFill="1" applyAlignment="1">
      <alignment horizontal="centerContinuous"/>
    </xf>
    <xf numFmtId="3" fontId="9" fillId="0" borderId="0" xfId="1" applyNumberFormat="1" applyFont="1" applyFill="1" applyAlignment="1">
      <alignment horizontal="centerContinuous"/>
    </xf>
    <xf numFmtId="41" fontId="8" fillId="0" borderId="0" xfId="1" applyNumberFormat="1" applyFont="1" applyFill="1" applyBorder="1" applyAlignment="1">
      <alignment horizontal="center"/>
    </xf>
    <xf numFmtId="41" fontId="9" fillId="0" borderId="0" xfId="1" applyNumberFormat="1" applyFont="1" applyFill="1" applyBorder="1" applyAlignment="1">
      <alignment horizontal="center"/>
    </xf>
    <xf numFmtId="39" fontId="9" fillId="0" borderId="0" xfId="1" applyNumberFormat="1" applyFont="1" applyFill="1" applyBorder="1" applyAlignment="1">
      <alignment horizontal="center"/>
    </xf>
    <xf numFmtId="39" fontId="9" fillId="0" borderId="0" xfId="1" applyNumberFormat="1" applyFont="1" applyFill="1" applyAlignment="1">
      <alignment horizontal="right"/>
    </xf>
    <xf numFmtId="170" fontId="9" fillId="0" borderId="0" xfId="1" applyNumberFormat="1" applyFont="1" applyFill="1" applyAlignment="1">
      <alignment horizontal="right"/>
    </xf>
    <xf numFmtId="39" fontId="9" fillId="0" borderId="0" xfId="1" applyNumberFormat="1" applyFont="1" applyFill="1" applyAlignment="1"/>
    <xf numFmtId="166" fontId="9" fillId="0" borderId="0" xfId="1" applyNumberFormat="1" applyFont="1" applyFill="1" applyBorder="1" applyAlignment="1">
      <alignment horizontal="right"/>
    </xf>
    <xf numFmtId="4" fontId="9" fillId="0" borderId="0" xfId="1" applyFont="1" applyFill="1" applyBorder="1" applyAlignment="1">
      <alignment horizontal="right"/>
    </xf>
    <xf numFmtId="166" fontId="11" fillId="0" borderId="0" xfId="1" applyNumberFormat="1" applyFont="1" applyFill="1" applyAlignment="1"/>
    <xf numFmtId="166" fontId="11" fillId="0" borderId="0" xfId="1" applyNumberFormat="1" applyFont="1" applyFill="1" applyBorder="1" applyAlignment="1"/>
    <xf numFmtId="166" fontId="9" fillId="0" borderId="0" xfId="1" applyNumberFormat="1" applyFont="1" applyFill="1" applyBorder="1" applyAlignment="1"/>
    <xf numFmtId="4" fontId="9" fillId="0" borderId="0" xfId="1" applyFont="1" applyFill="1" applyBorder="1" applyAlignment="1"/>
    <xf numFmtId="4" fontId="9" fillId="0" borderId="0" xfId="1" applyFont="1" applyFill="1" applyAlignment="1">
      <alignment horizontal="centerContinuous"/>
    </xf>
    <xf numFmtId="168" fontId="9" fillId="0" borderId="0" xfId="0" applyNumberFormat="1" applyFont="1"/>
    <xf numFmtId="41" fontId="16" fillId="0" borderId="0" xfId="1" applyNumberFormat="1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166" fontId="11" fillId="0" borderId="0" xfId="1" applyNumberFormat="1" applyFont="1" applyFill="1" applyAlignment="1">
      <alignment horizontal="center" vertical="center"/>
    </xf>
    <xf numFmtId="3" fontId="9" fillId="0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9" fillId="0" borderId="0" xfId="1" applyNumberFormat="1" applyFont="1" applyFill="1" applyAlignment="1">
      <alignment horizontal="right" vertical="center"/>
    </xf>
    <xf numFmtId="4" fontId="9" fillId="0" borderId="0" xfId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168" fontId="9" fillId="0" borderId="0" xfId="1" applyNumberFormat="1" applyFont="1" applyFill="1" applyBorder="1" applyAlignment="1">
      <alignment horizontal="right" vertical="center"/>
    </xf>
    <xf numFmtId="0" fontId="17" fillId="0" borderId="0" xfId="0" quotePrefix="1" applyFont="1" applyAlignment="1">
      <alignment horizontal="left" vertical="center"/>
    </xf>
    <xf numFmtId="41" fontId="9" fillId="0" borderId="0" xfId="1" applyNumberFormat="1" applyFont="1" applyFill="1" applyBorder="1" applyAlignment="1">
      <alignment horizontal="right" vertical="center"/>
    </xf>
    <xf numFmtId="0" fontId="8" fillId="4" borderId="0" xfId="0" applyFont="1" applyFill="1" applyAlignment="1">
      <alignment vertical="center"/>
    </xf>
    <xf numFmtId="166" fontId="14" fillId="4" borderId="0" xfId="1" applyNumberFormat="1" applyFont="1" applyFill="1" applyAlignment="1">
      <alignment vertical="center"/>
    </xf>
    <xf numFmtId="166" fontId="8" fillId="4" borderId="0" xfId="1" applyNumberFormat="1" applyFont="1" applyFill="1" applyAlignment="1">
      <alignment vertical="center"/>
    </xf>
    <xf numFmtId="41" fontId="8" fillId="0" borderId="6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6" fontId="9" fillId="0" borderId="0" xfId="1" quotePrefix="1" applyNumberFormat="1" applyFont="1" applyFill="1" applyBorder="1" applyAlignment="1">
      <alignment vertical="center"/>
    </xf>
    <xf numFmtId="38" fontId="14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1" fontId="9" fillId="4" borderId="0" xfId="1" applyNumberFormat="1" applyFont="1" applyFill="1" applyBorder="1" applyAlignment="1">
      <alignment horizontal="right" vertical="center"/>
    </xf>
    <xf numFmtId="41" fontId="9" fillId="4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41" fontId="9" fillId="0" borderId="4" xfId="1" applyNumberFormat="1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horizontal="center" vertical="center"/>
    </xf>
    <xf numFmtId="168" fontId="9" fillId="0" borderId="0" xfId="1" applyNumberFormat="1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41" fontId="8" fillId="4" borderId="5" xfId="1" applyNumberFormat="1" applyFont="1" applyFill="1" applyBorder="1" applyAlignment="1">
      <alignment horizontal="right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6" fontId="14" fillId="0" borderId="0" xfId="1" applyNumberFormat="1" applyFont="1" applyFill="1" applyAlignment="1">
      <alignment horizontal="right" vertical="center"/>
    </xf>
    <xf numFmtId="166" fontId="8" fillId="0" borderId="0" xfId="1" applyNumberFormat="1" applyFont="1" applyFill="1" applyAlignment="1">
      <alignment horizontal="right" vertical="center"/>
    </xf>
    <xf numFmtId="166" fontId="11" fillId="0" borderId="0" xfId="1" applyNumberFormat="1" applyFont="1" applyFill="1" applyAlignment="1">
      <alignment horizontal="right" vertical="center"/>
    </xf>
    <xf numFmtId="41" fontId="9" fillId="0" borderId="3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Alignment="1">
      <alignment horizontal="centerContinuous" vertical="center"/>
    </xf>
    <xf numFmtId="166" fontId="9" fillId="0" borderId="0" xfId="1" applyNumberFormat="1" applyFont="1" applyFill="1" applyAlignment="1">
      <alignment horizontal="centerContinuous" vertical="center"/>
    </xf>
    <xf numFmtId="3" fontId="9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Alignment="1">
      <alignment horizontal="centerContinuous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37" fontId="9" fillId="0" borderId="0" xfId="1" applyNumberFormat="1" applyFont="1" applyFill="1" applyBorder="1" applyAlignment="1">
      <alignment horizontal="right" vertical="center"/>
    </xf>
    <xf numFmtId="37" fontId="9" fillId="0" borderId="0" xfId="1" applyNumberFormat="1" applyFont="1" applyFill="1" applyBorder="1" applyAlignment="1">
      <alignment vertical="center"/>
    </xf>
    <xf numFmtId="168" fontId="9" fillId="0" borderId="4" xfId="1" applyNumberFormat="1" applyFont="1" applyFill="1" applyBorder="1" applyAlignment="1">
      <alignment horizontal="right" vertical="center"/>
    </xf>
    <xf numFmtId="169" fontId="9" fillId="0" borderId="0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8" fillId="0" borderId="0" xfId="0" quotePrefix="1" applyFont="1" applyAlignment="1">
      <alignment vertical="center"/>
    </xf>
    <xf numFmtId="39" fontId="9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37" fontId="9" fillId="0" borderId="0" xfId="1" applyNumberFormat="1" applyFont="1" applyFill="1" applyAlignment="1">
      <alignment vertical="center"/>
    </xf>
    <xf numFmtId="166" fontId="9" fillId="0" borderId="0" xfId="1" quotePrefix="1" applyNumberFormat="1" applyFont="1" applyFill="1" applyBorder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41" fontId="12" fillId="0" borderId="0" xfId="13" applyNumberFormat="1" applyFont="1" applyFill="1" applyAlignment="1">
      <alignment horizontal="right"/>
    </xf>
    <xf numFmtId="49" fontId="9" fillId="0" borderId="0" xfId="0" quotePrefix="1" applyNumberFormat="1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41" fontId="9" fillId="0" borderId="0" xfId="0" applyNumberFormat="1" applyFont="1" applyAlignment="1">
      <alignment vertical="center"/>
    </xf>
    <xf numFmtId="0" fontId="9" fillId="0" borderId="0" xfId="0" quotePrefix="1" applyFont="1"/>
    <xf numFmtId="0" fontId="9" fillId="0" borderId="0" xfId="0" applyFont="1" applyAlignment="1">
      <alignment wrapText="1"/>
    </xf>
    <xf numFmtId="38" fontId="11" fillId="0" borderId="0" xfId="0" applyNumberFormat="1" applyFont="1"/>
    <xf numFmtId="38" fontId="8" fillId="0" borderId="0" xfId="0" applyNumberFormat="1" applyFont="1"/>
    <xf numFmtId="0" fontId="9" fillId="0" borderId="0" xfId="0" applyFont="1" applyAlignment="1">
      <alignment horizontal="centerContinuous" vertical="center"/>
    </xf>
    <xf numFmtId="164" fontId="11" fillId="0" borderId="0" xfId="0" applyNumberFormat="1" applyFont="1" applyAlignment="1">
      <alignment horizontal="centerContinuous" vertical="center"/>
    </xf>
    <xf numFmtId="164" fontId="9" fillId="0" borderId="0" xfId="0" applyNumberFormat="1" applyFont="1" applyAlignment="1">
      <alignment horizontal="centerContinuous" vertical="center"/>
    </xf>
    <xf numFmtId="0" fontId="14" fillId="0" borderId="0" xfId="0" applyFont="1" applyAlignment="1">
      <alignment horizontal="left" vertical="center"/>
    </xf>
    <xf numFmtId="0" fontId="14" fillId="0" borderId="0" xfId="12" applyFont="1" applyAlignment="1">
      <alignment vertical="center"/>
    </xf>
    <xf numFmtId="0" fontId="9" fillId="0" borderId="0" xfId="12" applyFont="1" applyAlignment="1">
      <alignment horizontal="left" vertical="center"/>
    </xf>
    <xf numFmtId="0" fontId="9" fillId="0" borderId="0" xfId="12" applyFont="1" applyAlignment="1">
      <alignment vertical="center"/>
    </xf>
    <xf numFmtId="0" fontId="8" fillId="0" borderId="0" xfId="12" applyFont="1" applyAlignment="1">
      <alignment horizontal="left" vertical="center"/>
    </xf>
    <xf numFmtId="0" fontId="18" fillId="0" borderId="0" xfId="12" applyFont="1" applyAlignment="1">
      <alignment horizontal="left" vertical="center"/>
    </xf>
    <xf numFmtId="0" fontId="17" fillId="0" borderId="0" xfId="12" applyFont="1" applyAlignment="1">
      <alignment horizontal="left"/>
    </xf>
    <xf numFmtId="38" fontId="7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quotePrefix="1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38" fontId="11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center"/>
    </xf>
    <xf numFmtId="41" fontId="9" fillId="0" borderId="0" xfId="0" applyNumberFormat="1" applyFont="1" applyAlignment="1">
      <alignment horizontal="center"/>
    </xf>
    <xf numFmtId="41" fontId="9" fillId="0" borderId="0" xfId="0" applyNumberFormat="1" applyFont="1" applyAlignment="1">
      <alignment horizontal="right" vertical="center"/>
    </xf>
    <xf numFmtId="41" fontId="9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center" vertical="center"/>
    </xf>
    <xf numFmtId="164" fontId="9" fillId="0" borderId="0" xfId="0" quotePrefix="1" applyNumberFormat="1" applyFont="1" applyAlignment="1">
      <alignment vertical="center"/>
    </xf>
    <xf numFmtId="38" fontId="9" fillId="0" borderId="0" xfId="0" applyNumberFormat="1" applyFont="1" applyAlignment="1">
      <alignment horizontal="left"/>
    </xf>
    <xf numFmtId="38" fontId="1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/>
    </xf>
    <xf numFmtId="41" fontId="8" fillId="0" borderId="0" xfId="0" applyNumberFormat="1" applyFont="1" applyAlignment="1">
      <alignment horizontal="right"/>
    </xf>
    <xf numFmtId="41" fontId="8" fillId="0" borderId="0" xfId="0" applyNumberFormat="1" applyFont="1"/>
    <xf numFmtId="3" fontId="9" fillId="0" borderId="0" xfId="0" applyNumberFormat="1" applyFont="1" applyAlignment="1">
      <alignment horizontal="centerContinuous" vertical="center"/>
    </xf>
    <xf numFmtId="3" fontId="10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1" fontId="8" fillId="0" borderId="6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quotePrefix="1" applyFont="1" applyAlignment="1">
      <alignment vertical="center" wrapText="1"/>
    </xf>
    <xf numFmtId="0" fontId="9" fillId="0" borderId="0" xfId="0" applyFont="1" applyAlignment="1">
      <alignment vertical="center" wrapText="1"/>
    </xf>
    <xf numFmtId="41" fontId="12" fillId="0" borderId="0" xfId="0" applyNumberFormat="1" applyFont="1" applyAlignment="1">
      <alignment horizontal="right" vertical="center"/>
    </xf>
    <xf numFmtId="166" fontId="9" fillId="0" borderId="0" xfId="1" quotePrefix="1" applyNumberFormat="1" applyFont="1" applyFill="1" applyBorder="1" applyAlignment="1">
      <alignment horizontal="center" vertical="center"/>
    </xf>
    <xf numFmtId="166" fontId="11" fillId="0" borderId="0" xfId="1" quotePrefix="1" applyNumberFormat="1" applyFont="1" applyFill="1" applyBorder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7" fontId="9" fillId="0" borderId="0" xfId="0" applyNumberFormat="1" applyFont="1" applyAlignment="1">
      <alignment horizontal="center" vertical="center"/>
    </xf>
    <xf numFmtId="37" fontId="9" fillId="0" borderId="3" xfId="0" applyNumberFormat="1" applyFont="1" applyBorder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</cellXfs>
  <cellStyles count="14">
    <cellStyle name="Comma" xfId="1" builtinId="3"/>
    <cellStyle name="Comma 155" xfId="13" xr:uid="{17E740E5-1DAC-4C5A-A77B-EBBE0B3AD6F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SCBT_ENG_31Mar06_Excel" xfId="12" xr:uid="{CF906EB3-E0FA-49B4-B1EE-AC572A54F14D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showGridLines="0" showWhiteSpace="0" zoomScale="80" zoomScaleNormal="80" zoomScaleSheetLayoutView="70" zoomScalePageLayoutView="62" workbookViewId="0">
      <selection activeCell="C35" sqref="C35"/>
    </sheetView>
  </sheetViews>
  <sheetFormatPr defaultColWidth="10.81640625" defaultRowHeight="24" customHeight="1"/>
  <cols>
    <col min="1" max="1" width="51.54296875" style="3" customWidth="1"/>
    <col min="2" max="2" width="5.1796875" style="3" customWidth="1"/>
    <col min="3" max="3" width="9.1796875" style="14" customWidth="1"/>
    <col min="4" max="4" width="1.1796875" style="7" customWidth="1"/>
    <col min="5" max="5" width="19.1796875" style="13" customWidth="1"/>
    <col min="6" max="6" width="1.1796875" style="13" customWidth="1"/>
    <col min="7" max="7" width="19.1796875" style="1" customWidth="1"/>
    <col min="8" max="8" width="0.453125" style="3" customWidth="1"/>
    <col min="9" max="16384" width="10.81640625" style="3"/>
  </cols>
  <sheetData>
    <row r="1" spans="1:9" s="26" customFormat="1" ht="24" customHeight="1">
      <c r="A1" s="65" t="s">
        <v>48</v>
      </c>
      <c r="B1" s="44"/>
      <c r="C1" s="45"/>
      <c r="D1" s="46"/>
      <c r="E1" s="47"/>
      <c r="F1" s="47"/>
      <c r="G1" s="31"/>
    </row>
    <row r="2" spans="1:9" s="26" customFormat="1" ht="24" customHeight="1">
      <c r="A2" s="68" t="s">
        <v>179</v>
      </c>
      <c r="B2" s="44"/>
      <c r="C2" s="45"/>
      <c r="D2" s="46"/>
      <c r="E2" s="47"/>
      <c r="F2" s="47"/>
      <c r="G2" s="31"/>
    </row>
    <row r="3" spans="1:9" s="26" customFormat="1" ht="24" customHeight="1">
      <c r="A3" s="33"/>
      <c r="B3" s="44"/>
      <c r="C3" s="45"/>
      <c r="D3" s="46"/>
      <c r="E3" s="47"/>
      <c r="F3" s="47"/>
      <c r="G3" s="31"/>
    </row>
    <row r="4" spans="1:9" s="28" customFormat="1" ht="24" customHeight="1">
      <c r="A4" s="3"/>
      <c r="B4" s="3"/>
      <c r="C4" s="69"/>
      <c r="D4" s="4"/>
      <c r="E4" s="184" t="s">
        <v>80</v>
      </c>
      <c r="F4" s="184"/>
      <c r="G4" s="184"/>
    </row>
    <row r="5" spans="1:9" s="28" customFormat="1" ht="24" customHeight="1">
      <c r="A5" s="5" t="s">
        <v>12</v>
      </c>
      <c r="B5" s="3"/>
      <c r="C5" s="69" t="s">
        <v>0</v>
      </c>
      <c r="D5" s="1"/>
      <c r="E5" s="127" t="s">
        <v>79</v>
      </c>
      <c r="F5" s="70"/>
      <c r="G5" s="127" t="s">
        <v>81</v>
      </c>
    </row>
    <row r="6" spans="1:9" s="28" customFormat="1" ht="24" customHeight="1">
      <c r="A6" s="3"/>
      <c r="B6" s="3"/>
      <c r="C6" s="69"/>
      <c r="D6" s="1"/>
      <c r="E6" s="185" t="s">
        <v>78</v>
      </c>
      <c r="F6" s="185"/>
      <c r="G6" s="185"/>
    </row>
    <row r="7" spans="1:9" s="28" customFormat="1" ht="24" customHeight="1">
      <c r="A7" s="6" t="s">
        <v>13</v>
      </c>
      <c r="B7" s="3"/>
      <c r="C7" s="69"/>
      <c r="D7" s="69"/>
      <c r="E7" s="71">
        <v>643315</v>
      </c>
      <c r="F7" s="72"/>
      <c r="G7" s="71">
        <v>691375</v>
      </c>
      <c r="I7" s="30"/>
    </row>
    <row r="8" spans="1:9" s="28" customFormat="1" ht="24" customHeight="1">
      <c r="A8" s="6" t="s">
        <v>52</v>
      </c>
      <c r="B8" s="73"/>
      <c r="C8" s="69" t="s">
        <v>155</v>
      </c>
      <c r="D8" s="69"/>
      <c r="E8" s="71">
        <v>42391341</v>
      </c>
      <c r="F8" s="72"/>
      <c r="G8" s="71">
        <v>33153769</v>
      </c>
      <c r="I8" s="30"/>
    </row>
    <row r="9" spans="1:9" s="28" customFormat="1" ht="24" customHeight="1">
      <c r="A9" s="6" t="s">
        <v>53</v>
      </c>
      <c r="B9" s="73"/>
      <c r="C9" s="69">
        <v>11</v>
      </c>
      <c r="D9" s="69"/>
      <c r="E9" s="71">
        <v>404812</v>
      </c>
      <c r="F9" s="72"/>
      <c r="G9" s="71">
        <v>703326</v>
      </c>
      <c r="I9" s="30"/>
    </row>
    <row r="10" spans="1:9" s="28" customFormat="1" ht="24" customHeight="1">
      <c r="A10" s="6" t="s">
        <v>54</v>
      </c>
      <c r="B10" s="73"/>
      <c r="C10" s="74">
        <v>12</v>
      </c>
      <c r="D10" s="74"/>
      <c r="E10" s="71">
        <v>42728152</v>
      </c>
      <c r="F10" s="72"/>
      <c r="G10" s="71">
        <v>42864249</v>
      </c>
      <c r="I10" s="30"/>
    </row>
    <row r="11" spans="1:9" s="28" customFormat="1" ht="24" customHeight="1">
      <c r="A11" s="6" t="s">
        <v>55</v>
      </c>
      <c r="B11" s="73"/>
      <c r="C11" s="74" t="s">
        <v>156</v>
      </c>
      <c r="D11" s="74"/>
      <c r="E11" s="71">
        <v>241882214</v>
      </c>
      <c r="F11" s="75"/>
      <c r="G11" s="71">
        <v>226667930</v>
      </c>
      <c r="I11" s="30"/>
    </row>
    <row r="12" spans="1:9" s="28" customFormat="1" ht="24" customHeight="1">
      <c r="A12" s="6" t="s">
        <v>56</v>
      </c>
      <c r="B12" s="73"/>
      <c r="C12" s="74">
        <v>15</v>
      </c>
      <c r="D12" s="74"/>
      <c r="E12" s="71">
        <v>8124222</v>
      </c>
      <c r="F12" s="75"/>
      <c r="G12" s="71">
        <v>8304680</v>
      </c>
      <c r="I12" s="30"/>
    </row>
    <row r="13" spans="1:9" s="28" customFormat="1" ht="24" customHeight="1">
      <c r="A13" s="76" t="s">
        <v>144</v>
      </c>
      <c r="B13" s="73"/>
      <c r="C13" s="74">
        <v>16</v>
      </c>
      <c r="D13" s="74"/>
      <c r="E13" s="71">
        <v>438610</v>
      </c>
      <c r="F13" s="75"/>
      <c r="G13" s="71">
        <v>352028</v>
      </c>
      <c r="I13" s="30"/>
    </row>
    <row r="14" spans="1:9" s="28" customFormat="1" ht="24" customHeight="1">
      <c r="A14" s="6" t="s">
        <v>58</v>
      </c>
      <c r="B14" s="73"/>
      <c r="C14" s="74">
        <v>31</v>
      </c>
      <c r="D14" s="74"/>
      <c r="E14" s="71">
        <v>631523</v>
      </c>
      <c r="F14" s="75"/>
      <c r="G14" s="71">
        <v>662909</v>
      </c>
      <c r="I14" s="30"/>
    </row>
    <row r="15" spans="1:9" s="28" customFormat="1" ht="24" customHeight="1">
      <c r="A15" s="6" t="s">
        <v>57</v>
      </c>
      <c r="B15" s="73"/>
      <c r="C15" s="74">
        <v>17</v>
      </c>
      <c r="D15" s="74"/>
      <c r="E15" s="71">
        <v>436370</v>
      </c>
      <c r="F15" s="75"/>
      <c r="G15" s="71">
        <v>310299</v>
      </c>
      <c r="I15" s="30"/>
    </row>
    <row r="16" spans="1:9" s="28" customFormat="1" ht="24" customHeight="1">
      <c r="A16" s="6" t="s">
        <v>110</v>
      </c>
      <c r="B16" s="73"/>
      <c r="C16" s="69">
        <v>18</v>
      </c>
      <c r="D16" s="74"/>
      <c r="E16" s="71">
        <v>1611636</v>
      </c>
      <c r="F16" s="75"/>
      <c r="G16" s="71">
        <v>1683183</v>
      </c>
      <c r="I16" s="30"/>
    </row>
    <row r="17" spans="1:9" s="28" customFormat="1" ht="24" customHeight="1">
      <c r="A17" s="6" t="s">
        <v>32</v>
      </c>
      <c r="B17" s="3"/>
      <c r="C17" s="69"/>
      <c r="D17" s="69"/>
      <c r="E17" s="71">
        <v>103414</v>
      </c>
      <c r="F17" s="75"/>
      <c r="G17" s="77">
        <v>100050</v>
      </c>
      <c r="I17" s="30"/>
    </row>
    <row r="18" spans="1:9" s="28" customFormat="1" ht="24" customHeight="1">
      <c r="A18" s="6" t="s">
        <v>59</v>
      </c>
      <c r="B18" s="3"/>
      <c r="C18" s="69" t="s">
        <v>157</v>
      </c>
      <c r="D18" s="69"/>
      <c r="E18" s="71">
        <v>1050296</v>
      </c>
      <c r="F18" s="75"/>
      <c r="G18" s="77">
        <v>845282</v>
      </c>
      <c r="I18" s="30"/>
    </row>
    <row r="19" spans="1:9" s="28" customFormat="1" ht="24" customHeight="1" thickBot="1">
      <c r="A19" s="5" t="s">
        <v>14</v>
      </c>
      <c r="B19" s="78"/>
      <c r="C19" s="79"/>
      <c r="D19" s="80"/>
      <c r="E19" s="81">
        <f>SUM(E7:E18)</f>
        <v>340445905</v>
      </c>
      <c r="F19" s="82"/>
      <c r="G19" s="81">
        <f>SUM(G7:G18)</f>
        <v>316339080</v>
      </c>
      <c r="I19" s="30"/>
    </row>
    <row r="20" spans="1:9" s="28" customFormat="1" ht="24" customHeight="1" thickTop="1">
      <c r="A20" s="29"/>
      <c r="C20" s="56"/>
      <c r="D20" s="32"/>
      <c r="E20" s="55"/>
      <c r="F20" s="55"/>
      <c r="G20" s="54"/>
    </row>
    <row r="21" spans="1:9" s="28" customFormat="1" ht="24" customHeight="1">
      <c r="A21" s="29"/>
      <c r="C21" s="57"/>
      <c r="D21" s="58"/>
      <c r="E21" s="59"/>
      <c r="F21" s="59"/>
      <c r="G21" s="59"/>
    </row>
    <row r="22" spans="1:9" s="28" customFormat="1" ht="24" customHeight="1">
      <c r="A22" s="29"/>
      <c r="C22" s="57"/>
      <c r="D22" s="58"/>
      <c r="E22" s="59"/>
      <c r="F22" s="59"/>
      <c r="G22" s="59"/>
    </row>
    <row r="23" spans="1:9" s="26" customFormat="1" ht="24" customHeight="1">
      <c r="A23" s="65" t="s">
        <v>48</v>
      </c>
      <c r="B23" s="44"/>
      <c r="C23" s="45"/>
      <c r="D23" s="46"/>
      <c r="E23" s="47"/>
      <c r="F23" s="47"/>
      <c r="G23" s="31"/>
    </row>
    <row r="24" spans="1:9" s="26" customFormat="1" ht="24" customHeight="1">
      <c r="A24" s="68" t="s">
        <v>179</v>
      </c>
      <c r="B24" s="44"/>
      <c r="C24" s="45"/>
      <c r="D24" s="46"/>
      <c r="E24" s="60"/>
      <c r="F24" s="60"/>
      <c r="G24" s="31"/>
    </row>
    <row r="25" spans="1:9" s="26" customFormat="1" ht="24" customHeight="1">
      <c r="A25" s="33"/>
      <c r="B25" s="44"/>
      <c r="C25" s="45"/>
      <c r="D25" s="46"/>
      <c r="E25" s="60"/>
      <c r="F25" s="60"/>
      <c r="G25" s="31"/>
    </row>
    <row r="26" spans="1:9" s="28" customFormat="1" ht="24" customHeight="1">
      <c r="A26" s="3"/>
      <c r="B26" s="3"/>
      <c r="C26" s="69"/>
      <c r="D26" s="83" t="s">
        <v>80</v>
      </c>
      <c r="E26" s="184" t="s">
        <v>80</v>
      </c>
      <c r="F26" s="184"/>
      <c r="G26" s="184"/>
    </row>
    <row r="27" spans="1:9" s="28" customFormat="1" ht="24" customHeight="1">
      <c r="A27" s="5" t="s">
        <v>34</v>
      </c>
      <c r="B27" s="3"/>
      <c r="C27" s="69" t="s">
        <v>0</v>
      </c>
      <c r="D27" s="1"/>
      <c r="E27" s="127" t="s">
        <v>79</v>
      </c>
      <c r="F27" s="70"/>
      <c r="G27" s="127" t="s">
        <v>81</v>
      </c>
    </row>
    <row r="28" spans="1:9" s="28" customFormat="1" ht="24" customHeight="1">
      <c r="A28" s="3"/>
      <c r="B28" s="3"/>
      <c r="C28" s="69"/>
      <c r="D28" s="1"/>
      <c r="E28" s="185" t="s">
        <v>78</v>
      </c>
      <c r="F28" s="185"/>
      <c r="G28" s="185"/>
    </row>
    <row r="29" spans="1:9" s="28" customFormat="1" ht="24" customHeight="1">
      <c r="A29" s="84" t="s">
        <v>82</v>
      </c>
      <c r="B29" s="3"/>
      <c r="C29" s="85"/>
      <c r="D29" s="3"/>
      <c r="E29" s="8"/>
      <c r="F29" s="9"/>
      <c r="G29" s="1"/>
    </row>
    <row r="30" spans="1:9" s="28" customFormat="1" ht="24" customHeight="1">
      <c r="A30" s="6" t="s">
        <v>10</v>
      </c>
      <c r="B30" s="3"/>
      <c r="C30" s="69" t="s">
        <v>158</v>
      </c>
      <c r="D30" s="69"/>
      <c r="E30" s="77">
        <v>279907724</v>
      </c>
      <c r="F30" s="75"/>
      <c r="G30" s="77">
        <v>251453387</v>
      </c>
      <c r="H30" s="61"/>
      <c r="I30" s="30"/>
    </row>
    <row r="31" spans="1:9" s="28" customFormat="1" ht="24" customHeight="1">
      <c r="A31" s="6" t="s">
        <v>31</v>
      </c>
      <c r="B31" s="3"/>
      <c r="C31" s="69" t="s">
        <v>159</v>
      </c>
      <c r="D31" s="69"/>
      <c r="E31" s="77">
        <v>10146141</v>
      </c>
      <c r="F31" s="75"/>
      <c r="G31" s="86">
        <v>10253377</v>
      </c>
      <c r="H31" s="61"/>
      <c r="I31" s="30"/>
    </row>
    <row r="32" spans="1:9" s="28" customFormat="1" ht="24" customHeight="1">
      <c r="A32" s="6" t="s">
        <v>15</v>
      </c>
      <c r="B32" s="3"/>
      <c r="C32" s="69"/>
      <c r="D32" s="74"/>
      <c r="E32" s="77">
        <v>107945</v>
      </c>
      <c r="F32" s="75"/>
      <c r="G32" s="86">
        <v>422819</v>
      </c>
      <c r="H32" s="61"/>
      <c r="I32" s="30"/>
    </row>
    <row r="33" spans="1:9" s="28" customFormat="1" ht="24" customHeight="1">
      <c r="A33" s="6" t="s">
        <v>69</v>
      </c>
      <c r="B33" s="3"/>
      <c r="C33" s="69">
        <v>11</v>
      </c>
      <c r="D33" s="74"/>
      <c r="E33" s="77">
        <v>544959</v>
      </c>
      <c r="F33" s="75"/>
      <c r="G33" s="86">
        <v>578628</v>
      </c>
      <c r="H33" s="61"/>
      <c r="I33" s="30"/>
    </row>
    <row r="34" spans="1:9" s="28" customFormat="1" ht="24" customHeight="1">
      <c r="A34" s="6" t="s">
        <v>83</v>
      </c>
      <c r="B34" s="3"/>
      <c r="C34" s="69" t="s">
        <v>160</v>
      </c>
      <c r="D34" s="74"/>
      <c r="E34" s="77">
        <v>7217716</v>
      </c>
      <c r="F34" s="75"/>
      <c r="G34" s="86">
        <v>14171822</v>
      </c>
      <c r="H34" s="61"/>
      <c r="I34" s="30"/>
    </row>
    <row r="35" spans="1:9" s="28" customFormat="1" ht="24" customHeight="1">
      <c r="A35" s="6" t="s">
        <v>16</v>
      </c>
      <c r="B35" s="3"/>
      <c r="C35" s="69">
        <v>29</v>
      </c>
      <c r="D35" s="74"/>
      <c r="E35" s="77">
        <v>1189282</v>
      </c>
      <c r="F35" s="75"/>
      <c r="G35" s="86">
        <v>752743</v>
      </c>
      <c r="H35" s="61"/>
      <c r="I35" s="30"/>
    </row>
    <row r="36" spans="1:9" s="28" customFormat="1" ht="24" customHeight="1">
      <c r="A36" s="6" t="s">
        <v>17</v>
      </c>
      <c r="B36" s="3"/>
      <c r="C36" s="69"/>
      <c r="D36" s="74"/>
      <c r="E36" s="77">
        <v>988891</v>
      </c>
      <c r="F36" s="75"/>
      <c r="G36" s="86">
        <v>905623</v>
      </c>
      <c r="H36" s="61"/>
      <c r="I36" s="30"/>
    </row>
    <row r="37" spans="1:9" s="28" customFormat="1" ht="24" customHeight="1">
      <c r="A37" s="6" t="s">
        <v>84</v>
      </c>
      <c r="B37" s="3"/>
      <c r="C37" s="69" t="s">
        <v>161</v>
      </c>
      <c r="D37" s="74"/>
      <c r="E37" s="77">
        <v>657814</v>
      </c>
      <c r="F37" s="75"/>
      <c r="G37" s="86">
        <v>676897</v>
      </c>
      <c r="H37" s="61"/>
      <c r="I37" s="30"/>
    </row>
    <row r="38" spans="1:9" s="28" customFormat="1" ht="24" customHeight="1">
      <c r="A38" s="6" t="s">
        <v>41</v>
      </c>
      <c r="B38" s="3"/>
      <c r="C38" s="69">
        <v>23</v>
      </c>
      <c r="D38" s="74"/>
      <c r="E38" s="77">
        <v>547042</v>
      </c>
      <c r="F38" s="75"/>
      <c r="G38" s="86">
        <v>455591</v>
      </c>
      <c r="H38" s="61"/>
      <c r="I38" s="30"/>
    </row>
    <row r="39" spans="1:9" s="28" customFormat="1" ht="24" customHeight="1">
      <c r="A39" s="6" t="s">
        <v>111</v>
      </c>
      <c r="B39" s="3"/>
      <c r="C39" s="69"/>
      <c r="D39" s="69"/>
      <c r="E39" s="77">
        <v>378728</v>
      </c>
      <c r="F39" s="75"/>
      <c r="G39" s="86">
        <v>236207</v>
      </c>
      <c r="H39" s="61"/>
      <c r="I39" s="30"/>
    </row>
    <row r="40" spans="1:9" s="28" customFormat="1" ht="24" customHeight="1">
      <c r="A40" s="6" t="s">
        <v>39</v>
      </c>
      <c r="B40" s="3"/>
      <c r="C40" s="69"/>
      <c r="D40" s="69"/>
      <c r="E40" s="77">
        <v>225957</v>
      </c>
      <c r="F40" s="75"/>
      <c r="G40" s="87">
        <v>242170</v>
      </c>
      <c r="H40" s="61"/>
      <c r="I40" s="30"/>
    </row>
    <row r="41" spans="1:9" s="28" customFormat="1" ht="24" customHeight="1">
      <c r="A41" s="6" t="s">
        <v>18</v>
      </c>
      <c r="B41" s="3"/>
      <c r="C41" s="69" t="s">
        <v>162</v>
      </c>
      <c r="D41" s="69"/>
      <c r="E41" s="77">
        <v>570193</v>
      </c>
      <c r="F41" s="75"/>
      <c r="G41" s="87">
        <v>572574</v>
      </c>
      <c r="H41" s="61"/>
      <c r="I41" s="30"/>
    </row>
    <row r="42" spans="1:9" s="28" customFormat="1" ht="24" customHeight="1">
      <c r="A42" s="5" t="s">
        <v>19</v>
      </c>
      <c r="B42" s="3"/>
      <c r="C42" s="74"/>
      <c r="D42" s="74"/>
      <c r="E42" s="88">
        <f>SUM(E30:E41)</f>
        <v>302482392</v>
      </c>
      <c r="F42" s="82"/>
      <c r="G42" s="88">
        <f>SUM(G30:G41)</f>
        <v>280721838</v>
      </c>
      <c r="H42" s="61"/>
      <c r="I42" s="30"/>
    </row>
    <row r="43" spans="1:9" s="28" customFormat="1" ht="24" customHeight="1">
      <c r="A43" s="5"/>
      <c r="B43" s="3"/>
      <c r="C43" s="74"/>
      <c r="D43" s="74"/>
      <c r="E43" s="77"/>
      <c r="F43" s="75"/>
      <c r="G43" s="77"/>
      <c r="H43" s="61"/>
    </row>
    <row r="44" spans="1:9" s="28" customFormat="1" ht="24" customHeight="1">
      <c r="A44" s="84" t="s">
        <v>35</v>
      </c>
      <c r="B44" s="3"/>
      <c r="C44" s="89"/>
      <c r="D44" s="70"/>
      <c r="E44" s="71"/>
      <c r="F44" s="9"/>
      <c r="G44" s="71"/>
    </row>
    <row r="45" spans="1:9" s="28" customFormat="1" ht="24" customHeight="1">
      <c r="A45" s="6" t="s">
        <v>20</v>
      </c>
      <c r="B45" s="3"/>
      <c r="C45" s="69"/>
      <c r="D45" s="3"/>
      <c r="E45" s="71"/>
      <c r="F45" s="9"/>
      <c r="G45" s="71"/>
    </row>
    <row r="46" spans="1:9" s="28" customFormat="1" ht="24" customHeight="1">
      <c r="A46" s="2" t="s">
        <v>85</v>
      </c>
      <c r="B46" s="3"/>
      <c r="C46" s="69"/>
      <c r="D46" s="3"/>
      <c r="E46" s="71"/>
      <c r="F46" s="9"/>
      <c r="G46" s="71"/>
    </row>
    <row r="47" spans="1:9" s="28" customFormat="1" ht="24" customHeight="1" thickBot="1">
      <c r="A47" s="10" t="s">
        <v>37</v>
      </c>
      <c r="B47" s="3"/>
      <c r="C47" s="69"/>
      <c r="D47" s="3"/>
      <c r="E47" s="90">
        <v>20000000</v>
      </c>
      <c r="F47" s="9"/>
      <c r="G47" s="90">
        <v>20000000</v>
      </c>
      <c r="I47" s="30"/>
    </row>
    <row r="48" spans="1:9" s="28" customFormat="1" ht="24" customHeight="1" thickTop="1">
      <c r="A48" s="2" t="s">
        <v>86</v>
      </c>
      <c r="B48" s="3"/>
      <c r="C48" s="69"/>
      <c r="D48" s="69"/>
      <c r="E48" s="77"/>
      <c r="F48" s="91"/>
      <c r="G48" s="77"/>
      <c r="I48" s="30"/>
    </row>
    <row r="49" spans="1:9" s="28" customFormat="1" ht="24" customHeight="1">
      <c r="A49" s="10" t="s">
        <v>37</v>
      </c>
      <c r="B49" s="3"/>
      <c r="C49" s="69"/>
      <c r="D49" s="69"/>
      <c r="E49" s="77">
        <v>20000000</v>
      </c>
      <c r="F49" s="91"/>
      <c r="G49" s="77">
        <v>20000000</v>
      </c>
      <c r="I49" s="30"/>
    </row>
    <row r="50" spans="1:9" s="28" customFormat="1" ht="24" customHeight="1">
      <c r="A50" s="10" t="s">
        <v>87</v>
      </c>
      <c r="B50" s="3"/>
      <c r="C50" s="69"/>
      <c r="D50" s="74"/>
      <c r="E50" s="77">
        <v>10598915</v>
      </c>
      <c r="F50" s="91"/>
      <c r="G50" s="77">
        <v>10598915</v>
      </c>
      <c r="I50" s="30"/>
    </row>
    <row r="51" spans="1:9" s="28" customFormat="1" ht="24" customHeight="1">
      <c r="A51" s="10" t="s">
        <v>42</v>
      </c>
      <c r="B51" s="3"/>
      <c r="C51" s="69"/>
      <c r="D51" s="74"/>
      <c r="E51" s="77">
        <v>-1125232</v>
      </c>
      <c r="F51" s="92"/>
      <c r="G51" s="77">
        <v>-2779459</v>
      </c>
      <c r="I51" s="30"/>
    </row>
    <row r="52" spans="1:9" s="28" customFormat="1" ht="24" customHeight="1">
      <c r="A52" s="10" t="s">
        <v>21</v>
      </c>
      <c r="B52" s="3"/>
      <c r="C52" s="74"/>
      <c r="D52" s="74"/>
      <c r="E52" s="77"/>
      <c r="F52" s="75"/>
      <c r="G52" s="77"/>
      <c r="I52" s="30"/>
    </row>
    <row r="53" spans="1:9" s="28" customFormat="1" ht="24" customHeight="1">
      <c r="A53" s="2" t="s">
        <v>88</v>
      </c>
      <c r="B53" s="3"/>
      <c r="C53" s="74"/>
      <c r="D53" s="74"/>
      <c r="E53" s="77"/>
      <c r="F53" s="75"/>
      <c r="G53" s="77"/>
      <c r="I53" s="30"/>
    </row>
    <row r="54" spans="1:9" s="28" customFormat="1" ht="24" customHeight="1">
      <c r="A54" s="2" t="s">
        <v>89</v>
      </c>
      <c r="B54" s="3"/>
      <c r="C54" s="69">
        <v>27</v>
      </c>
      <c r="D54" s="74"/>
      <c r="E54" s="77">
        <v>1164600</v>
      </c>
      <c r="F54" s="75"/>
      <c r="G54" s="77">
        <v>1064000</v>
      </c>
      <c r="I54" s="30"/>
    </row>
    <row r="55" spans="1:9" s="28" customFormat="1" ht="24" customHeight="1">
      <c r="A55" s="10" t="s">
        <v>22</v>
      </c>
      <c r="B55" s="3"/>
      <c r="C55" s="93"/>
      <c r="D55" s="94"/>
      <c r="E55" s="77">
        <v>7325230</v>
      </c>
      <c r="F55" s="95"/>
      <c r="G55" s="77">
        <v>6733786</v>
      </c>
      <c r="I55" s="30"/>
    </row>
    <row r="56" spans="1:9" s="28" customFormat="1" ht="24" customHeight="1">
      <c r="A56" s="5" t="s">
        <v>30</v>
      </c>
      <c r="B56" s="3"/>
      <c r="C56" s="96"/>
      <c r="D56" s="73"/>
      <c r="E56" s="97">
        <f>SUM(E49:E55)</f>
        <v>37963513</v>
      </c>
      <c r="F56" s="82"/>
      <c r="G56" s="88">
        <f>SUM(G49:G55)</f>
        <v>35617242</v>
      </c>
      <c r="I56" s="30"/>
    </row>
    <row r="57" spans="1:9" s="28" customFormat="1" ht="24" customHeight="1" thickBot="1">
      <c r="A57" s="5" t="s">
        <v>36</v>
      </c>
      <c r="B57" s="3"/>
      <c r="C57" s="96"/>
      <c r="D57" s="73"/>
      <c r="E57" s="98">
        <f>SUM(E56,E42)</f>
        <v>340445905</v>
      </c>
      <c r="F57" s="82"/>
      <c r="G57" s="99">
        <f>SUM(G56,G42)</f>
        <v>316339080</v>
      </c>
      <c r="I57" s="30"/>
    </row>
    <row r="58" spans="1:9" s="28" customFormat="1" ht="24" customHeight="1" thickTop="1">
      <c r="A58" s="29"/>
      <c r="C58" s="35"/>
      <c r="E58" s="130"/>
      <c r="F58" s="62"/>
      <c r="G58" s="130"/>
      <c r="I58" s="30"/>
    </row>
    <row r="59" spans="1:9" s="28" customFormat="1" ht="24" customHeight="1">
      <c r="A59" s="29"/>
      <c r="C59" s="35"/>
      <c r="E59" s="42"/>
      <c r="F59" s="42"/>
      <c r="G59" s="31"/>
    </row>
    <row r="60" spans="1:9" s="28" customFormat="1" ht="24" customHeight="1">
      <c r="C60" s="56"/>
      <c r="D60" s="32"/>
      <c r="E60" s="42"/>
      <c r="F60" s="42"/>
      <c r="G60" s="31"/>
    </row>
    <row r="61" spans="1:9" ht="24" customHeight="1">
      <c r="C61" s="15"/>
      <c r="D61" s="12"/>
      <c r="E61" s="11"/>
      <c r="F61" s="11"/>
      <c r="G61" s="4"/>
    </row>
    <row r="62" spans="1:9" ht="24" customHeight="1">
      <c r="A62" s="2"/>
      <c r="C62" s="15"/>
      <c r="D62" s="12"/>
      <c r="E62" s="11"/>
      <c r="F62" s="11"/>
      <c r="G62" s="4"/>
    </row>
    <row r="63" spans="1:9" ht="24" customHeight="1">
      <c r="C63" s="15"/>
      <c r="D63" s="12"/>
      <c r="E63" s="11"/>
      <c r="F63" s="11"/>
      <c r="G63" s="4"/>
    </row>
    <row r="64" spans="1:9" s="2" customFormat="1" ht="24" customHeight="1">
      <c r="A64" s="3"/>
      <c r="B64" s="3"/>
      <c r="C64" s="15"/>
      <c r="D64" s="12"/>
      <c r="E64" s="8"/>
      <c r="F64" s="8"/>
      <c r="G64" s="4"/>
    </row>
    <row r="65" spans="5:6" ht="24" customHeight="1">
      <c r="E65" s="9"/>
      <c r="F65" s="9"/>
    </row>
  </sheetData>
  <mergeCells count="4">
    <mergeCell ref="E26:G26"/>
    <mergeCell ref="E6:G6"/>
    <mergeCell ref="E28:G28"/>
    <mergeCell ref="E4:G4"/>
  </mergeCells>
  <phoneticPr fontId="0" type="noConversion"/>
  <printOptions gridLinesSet="0"/>
  <pageMargins left="0.8" right="0.8" top="0.48" bottom="0.5" header="0.5" footer="0.5"/>
  <pageSetup paperSize="9" scale="80" firstPageNumber="5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22" max="6" man="1"/>
  </rowBreaks>
  <ignoredErrors>
    <ignoredError sqref="F5 F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7"/>
  <sheetViews>
    <sheetView showGridLines="0" view="pageBreakPreview" topLeftCell="A64" zoomScale="70" zoomScaleNormal="70" zoomScaleSheetLayoutView="70" zoomScalePageLayoutView="76" workbookViewId="0">
      <selection activeCell="E13" sqref="E13"/>
    </sheetView>
  </sheetViews>
  <sheetFormatPr defaultColWidth="10.81640625" defaultRowHeight="24" customHeight="1"/>
  <cols>
    <col min="1" max="1" width="51.54296875" style="3" customWidth="1"/>
    <col min="2" max="2" width="5.1796875" style="3" customWidth="1"/>
    <col min="3" max="3" width="9.1796875" style="14" customWidth="1"/>
    <col min="4" max="4" width="1.1796875" style="7" customWidth="1"/>
    <col min="5" max="5" width="19.1796875" style="13" customWidth="1"/>
    <col min="6" max="6" width="1.1796875" style="13" customWidth="1"/>
    <col min="7" max="7" width="19.1796875" style="1" customWidth="1"/>
    <col min="8" max="16384" width="10.81640625" style="3"/>
  </cols>
  <sheetData>
    <row r="1" spans="1:8" ht="24" customHeight="1">
      <c r="A1" s="65" t="s">
        <v>49</v>
      </c>
      <c r="B1" s="63"/>
      <c r="C1" s="66"/>
      <c r="D1" s="25"/>
      <c r="E1" s="67"/>
      <c r="F1" s="67"/>
    </row>
    <row r="2" spans="1:8" ht="24" customHeight="1">
      <c r="A2" s="68" t="s">
        <v>148</v>
      </c>
      <c r="B2" s="63"/>
      <c r="C2" s="66"/>
      <c r="D2" s="25"/>
      <c r="E2" s="67"/>
      <c r="F2" s="67"/>
    </row>
    <row r="3" spans="1:8" s="28" customFormat="1" ht="24" customHeight="1">
      <c r="A3" s="33"/>
      <c r="B3" s="44"/>
      <c r="C3" s="45"/>
      <c r="D3" s="46"/>
      <c r="E3" s="47"/>
      <c r="F3" s="47"/>
      <c r="G3" s="31"/>
    </row>
    <row r="4" spans="1:8" s="28" customFormat="1" ht="24" customHeight="1">
      <c r="A4" s="100"/>
      <c r="B4" s="16"/>
      <c r="C4" s="101"/>
      <c r="D4" s="102"/>
      <c r="E4" s="187" t="s">
        <v>175</v>
      </c>
      <c r="F4" s="187"/>
      <c r="G4" s="187"/>
    </row>
    <row r="5" spans="1:8" s="28" customFormat="1" ht="24" customHeight="1">
      <c r="A5" s="100"/>
      <c r="B5" s="3"/>
      <c r="C5" s="103"/>
      <c r="D5" s="1"/>
      <c r="E5" s="187" t="s">
        <v>176</v>
      </c>
      <c r="F5" s="187"/>
      <c r="G5" s="187"/>
    </row>
    <row r="6" spans="1:8" s="28" customFormat="1" ht="24" customHeight="1">
      <c r="A6" s="16"/>
      <c r="B6" s="3"/>
      <c r="C6" s="69" t="s">
        <v>0</v>
      </c>
      <c r="D6" s="63"/>
      <c r="E6" s="131">
        <v>2567</v>
      </c>
      <c r="F6" s="131"/>
      <c r="G6" s="131">
        <v>2566</v>
      </c>
    </row>
    <row r="7" spans="1:8" s="28" customFormat="1" ht="24" customHeight="1">
      <c r="A7" s="16"/>
      <c r="B7" s="3"/>
      <c r="C7" s="69"/>
      <c r="D7" s="63"/>
      <c r="E7" s="186" t="s">
        <v>78</v>
      </c>
      <c r="F7" s="186"/>
      <c r="G7" s="186"/>
    </row>
    <row r="8" spans="1:8" s="28" customFormat="1" ht="24" customHeight="1">
      <c r="A8" s="6" t="s">
        <v>25</v>
      </c>
      <c r="B8" s="3"/>
      <c r="C8" s="69" t="s">
        <v>163</v>
      </c>
      <c r="D8" s="3"/>
      <c r="E8" s="77">
        <v>13151114</v>
      </c>
      <c r="F8" s="77"/>
      <c r="G8" s="77">
        <v>11725103</v>
      </c>
      <c r="H8" s="30"/>
    </row>
    <row r="9" spans="1:8" s="28" customFormat="1" ht="24" customHeight="1">
      <c r="A9" s="6" t="s">
        <v>3</v>
      </c>
      <c r="B9" s="3"/>
      <c r="C9" s="69" t="s">
        <v>164</v>
      </c>
      <c r="D9" s="69"/>
      <c r="E9" s="77">
        <v>-6206819</v>
      </c>
      <c r="F9" s="77"/>
      <c r="G9" s="104">
        <v>-4619742</v>
      </c>
      <c r="H9" s="30"/>
    </row>
    <row r="10" spans="1:8" s="28" customFormat="1" ht="24" customHeight="1">
      <c r="A10" s="5" t="s">
        <v>187</v>
      </c>
      <c r="B10" s="3"/>
      <c r="C10" s="105"/>
      <c r="D10" s="3"/>
      <c r="E10" s="88">
        <f>SUM(E8:E9)</f>
        <v>6944295</v>
      </c>
      <c r="F10" s="106"/>
      <c r="G10" s="88">
        <f>SUM(G8:G9)</f>
        <v>7105361</v>
      </c>
      <c r="H10" s="30"/>
    </row>
    <row r="11" spans="1:8" s="28" customFormat="1" ht="24" customHeight="1">
      <c r="A11" s="10" t="s">
        <v>26</v>
      </c>
      <c r="B11" s="3"/>
      <c r="C11" s="69">
        <v>29</v>
      </c>
      <c r="D11" s="69"/>
      <c r="E11" s="77">
        <v>443462</v>
      </c>
      <c r="F11" s="77"/>
      <c r="G11" s="77">
        <v>448835</v>
      </c>
      <c r="H11" s="30"/>
    </row>
    <row r="12" spans="1:8" s="28" customFormat="1" ht="24" customHeight="1">
      <c r="A12" s="10" t="s">
        <v>27</v>
      </c>
      <c r="B12" s="3"/>
      <c r="C12" s="69">
        <v>29</v>
      </c>
      <c r="D12" s="69"/>
      <c r="E12" s="104">
        <v>-95766</v>
      </c>
      <c r="F12" s="77"/>
      <c r="G12" s="104">
        <v>-103169</v>
      </c>
      <c r="H12" s="30"/>
    </row>
    <row r="13" spans="1:8" s="28" customFormat="1" ht="24" customHeight="1">
      <c r="A13" s="132" t="s">
        <v>188</v>
      </c>
      <c r="B13" s="3"/>
      <c r="C13" s="69">
        <v>36</v>
      </c>
      <c r="D13" s="69"/>
      <c r="E13" s="88">
        <f>SUM(E11:E12)</f>
        <v>347696</v>
      </c>
      <c r="F13" s="106"/>
      <c r="G13" s="88">
        <f>SUM(G11:G12)</f>
        <v>345666</v>
      </c>
      <c r="H13" s="30"/>
    </row>
    <row r="14" spans="1:8" s="28" customFormat="1" ht="24" customHeight="1">
      <c r="A14" s="10" t="s">
        <v>180</v>
      </c>
      <c r="B14" s="3"/>
      <c r="C14" s="69"/>
      <c r="D14" s="1"/>
      <c r="E14" s="1"/>
      <c r="F14" s="1"/>
      <c r="G14" s="1"/>
    </row>
    <row r="15" spans="1:8" s="28" customFormat="1" ht="24" customHeight="1">
      <c r="A15" s="10" t="s">
        <v>50</v>
      </c>
      <c r="B15" s="3"/>
      <c r="C15" s="69">
        <v>37</v>
      </c>
      <c r="D15" s="69"/>
      <c r="E15" s="77">
        <v>45003</v>
      </c>
      <c r="F15" s="91"/>
      <c r="G15" s="77">
        <v>-18597</v>
      </c>
      <c r="H15" s="30"/>
    </row>
    <row r="16" spans="1:8" s="28" customFormat="1" ht="24" customHeight="1">
      <c r="A16" s="10" t="s">
        <v>186</v>
      </c>
      <c r="B16" s="3"/>
      <c r="C16" s="69">
        <v>38</v>
      </c>
      <c r="D16" s="69"/>
      <c r="E16" s="77">
        <v>-30680</v>
      </c>
      <c r="F16" s="91"/>
      <c r="G16" s="77">
        <v>10856</v>
      </c>
      <c r="H16" s="30"/>
    </row>
    <row r="17" spans="1:9" s="28" customFormat="1" ht="24" customHeight="1">
      <c r="A17" s="10" t="s">
        <v>38</v>
      </c>
      <c r="B17" s="3"/>
      <c r="C17" s="69"/>
      <c r="D17" s="69"/>
      <c r="E17" s="77">
        <v>204235</v>
      </c>
      <c r="F17" s="77"/>
      <c r="G17" s="77">
        <v>365193</v>
      </c>
      <c r="H17" s="30"/>
    </row>
    <row r="18" spans="1:9" s="28" customFormat="1" ht="24" customHeight="1">
      <c r="A18" s="6" t="s">
        <v>62</v>
      </c>
      <c r="B18" s="3"/>
      <c r="C18" s="69">
        <v>29</v>
      </c>
      <c r="D18" s="3"/>
      <c r="E18" s="77">
        <v>133178</v>
      </c>
      <c r="F18" s="77"/>
      <c r="G18" s="77">
        <v>71604</v>
      </c>
      <c r="H18" s="30"/>
    </row>
    <row r="19" spans="1:9" s="28" customFormat="1" ht="24" customHeight="1">
      <c r="A19" s="5" t="s">
        <v>67</v>
      </c>
      <c r="B19" s="3"/>
      <c r="C19" s="105"/>
      <c r="D19" s="3"/>
      <c r="E19" s="88">
        <f>SUM(E10,E13:E18)</f>
        <v>7643727</v>
      </c>
      <c r="F19" s="106"/>
      <c r="G19" s="88">
        <f>SUM(G10,G13:G18)</f>
        <v>7880083</v>
      </c>
      <c r="H19" s="30"/>
    </row>
    <row r="20" spans="1:9" s="28" customFormat="1" ht="24" customHeight="1">
      <c r="A20" s="5" t="s">
        <v>60</v>
      </c>
      <c r="B20" s="3"/>
      <c r="C20" s="69">
        <v>29</v>
      </c>
      <c r="D20" s="3"/>
      <c r="E20" s="77"/>
      <c r="F20" s="91"/>
      <c r="G20" s="77"/>
    </row>
    <row r="21" spans="1:9" s="28" customFormat="1" ht="24" customHeight="1">
      <c r="A21" s="6" t="s">
        <v>90</v>
      </c>
      <c r="B21" s="133"/>
      <c r="C21" s="69"/>
      <c r="D21" s="3"/>
      <c r="E21" s="77">
        <v>1762097</v>
      </c>
      <c r="F21" s="91"/>
      <c r="G21" s="77">
        <v>1662030</v>
      </c>
      <c r="H21" s="30"/>
      <c r="I21" s="30"/>
    </row>
    <row r="22" spans="1:9" s="28" customFormat="1" ht="24" customHeight="1">
      <c r="A22" s="6" t="s">
        <v>91</v>
      </c>
      <c r="B22" s="133"/>
      <c r="C22" s="69"/>
      <c r="D22" s="3"/>
      <c r="E22" s="77">
        <v>9806</v>
      </c>
      <c r="F22" s="91"/>
      <c r="G22" s="77">
        <v>11536</v>
      </c>
      <c r="H22" s="30"/>
      <c r="I22" s="30"/>
    </row>
    <row r="23" spans="1:9" s="28" customFormat="1" ht="24" customHeight="1">
      <c r="A23" s="6" t="s">
        <v>145</v>
      </c>
      <c r="B23" s="30"/>
      <c r="C23" s="40"/>
      <c r="E23" s="17">
        <v>795938</v>
      </c>
      <c r="F23" s="49"/>
      <c r="G23" s="77">
        <v>698886</v>
      </c>
      <c r="H23" s="30"/>
      <c r="I23" s="30"/>
    </row>
    <row r="24" spans="1:9" s="28" customFormat="1" ht="24" customHeight="1">
      <c r="A24" s="10" t="s">
        <v>178</v>
      </c>
      <c r="B24" s="30"/>
      <c r="C24" s="40"/>
      <c r="E24" s="17">
        <v>395417</v>
      </c>
      <c r="F24" s="49"/>
      <c r="G24" s="77">
        <v>361639</v>
      </c>
      <c r="H24" s="30"/>
      <c r="I24" s="30"/>
    </row>
    <row r="25" spans="1:9" s="28" customFormat="1" ht="24" customHeight="1">
      <c r="A25" s="6" t="s">
        <v>92</v>
      </c>
      <c r="B25" s="30"/>
      <c r="C25" s="40"/>
      <c r="E25" s="17">
        <v>126162</v>
      </c>
      <c r="F25" s="49"/>
      <c r="G25" s="77">
        <v>183014</v>
      </c>
      <c r="H25" s="30"/>
      <c r="I25" s="30"/>
    </row>
    <row r="26" spans="1:9" s="28" customFormat="1" ht="24" customHeight="1">
      <c r="A26" s="6" t="s">
        <v>93</v>
      </c>
      <c r="B26" s="30"/>
      <c r="C26" s="40"/>
      <c r="D26" s="134"/>
      <c r="E26" s="17">
        <v>98508</v>
      </c>
      <c r="F26" s="135"/>
      <c r="G26" s="77">
        <v>120747</v>
      </c>
      <c r="H26" s="30"/>
      <c r="I26" s="30"/>
    </row>
    <row r="27" spans="1:9" s="28" customFormat="1" ht="24" customHeight="1">
      <c r="A27" s="6" t="s">
        <v>94</v>
      </c>
      <c r="B27" s="30"/>
      <c r="C27" s="40"/>
      <c r="E27" s="17">
        <v>373518</v>
      </c>
      <c r="F27" s="49"/>
      <c r="G27" s="77">
        <v>343233</v>
      </c>
      <c r="H27" s="30"/>
      <c r="I27" s="30"/>
    </row>
    <row r="28" spans="1:9" s="28" customFormat="1" ht="24" customHeight="1">
      <c r="A28" s="6" t="s">
        <v>95</v>
      </c>
      <c r="B28" s="30"/>
      <c r="C28" s="136"/>
      <c r="D28" s="29"/>
      <c r="E28" s="17">
        <v>297125</v>
      </c>
      <c r="F28" s="49"/>
      <c r="G28" s="77">
        <v>287855</v>
      </c>
      <c r="H28" s="30"/>
      <c r="I28" s="30"/>
    </row>
    <row r="29" spans="1:9" s="28" customFormat="1" ht="24" customHeight="1">
      <c r="A29" s="5" t="s">
        <v>61</v>
      </c>
      <c r="B29" s="6"/>
      <c r="C29" s="85"/>
      <c r="D29" s="3"/>
      <c r="E29" s="88">
        <f>SUM(E21:E28)</f>
        <v>3858571</v>
      </c>
      <c r="F29" s="91"/>
      <c r="G29" s="88">
        <f>SUM(G21:G28)</f>
        <v>3668940</v>
      </c>
      <c r="H29" s="30"/>
    </row>
    <row r="30" spans="1:9" s="28" customFormat="1" ht="24" customHeight="1">
      <c r="A30" s="6" t="s">
        <v>70</v>
      </c>
      <c r="B30" s="6"/>
      <c r="C30" s="69">
        <v>39</v>
      </c>
      <c r="D30" s="3"/>
      <c r="E30" s="104">
        <v>1283057</v>
      </c>
      <c r="F30" s="91"/>
      <c r="G30" s="104">
        <v>2130197</v>
      </c>
      <c r="H30" s="30"/>
    </row>
    <row r="31" spans="1:9" s="28" customFormat="1" ht="24" customHeight="1">
      <c r="A31" s="5" t="s">
        <v>63</v>
      </c>
      <c r="B31" s="6"/>
      <c r="C31" s="105"/>
      <c r="D31" s="3"/>
      <c r="E31" s="107">
        <f>E19-E29-E30</f>
        <v>2502099</v>
      </c>
      <c r="F31" s="106"/>
      <c r="G31" s="107">
        <f>G19-G29-G30</f>
        <v>2080946</v>
      </c>
      <c r="H31" s="30"/>
    </row>
    <row r="32" spans="1:9" s="28" customFormat="1" ht="24" customHeight="1">
      <c r="A32" s="6" t="s">
        <v>51</v>
      </c>
      <c r="B32" s="6"/>
      <c r="C32" s="69">
        <v>40</v>
      </c>
      <c r="D32" s="3"/>
      <c r="E32" s="104">
        <v>491755</v>
      </c>
      <c r="F32" s="77"/>
      <c r="G32" s="104">
        <v>387968</v>
      </c>
      <c r="H32" s="30"/>
    </row>
    <row r="33" spans="1:8" s="28" customFormat="1" ht="24" customHeight="1" thickBot="1">
      <c r="A33" s="5" t="s">
        <v>96</v>
      </c>
      <c r="B33" s="6"/>
      <c r="C33" s="85"/>
      <c r="D33" s="3"/>
      <c r="E33" s="81">
        <f>E31-E32</f>
        <v>2010344</v>
      </c>
      <c r="F33" s="106"/>
      <c r="G33" s="81">
        <f>G31-G32</f>
        <v>1692978</v>
      </c>
      <c r="H33" s="30"/>
    </row>
    <row r="34" spans="1:8" s="28" customFormat="1" ht="24" customHeight="1" thickTop="1">
      <c r="A34" s="137"/>
      <c r="B34" s="29"/>
      <c r="C34" s="35"/>
      <c r="E34" s="17"/>
      <c r="F34" s="49"/>
      <c r="G34" s="17"/>
    </row>
    <row r="35" spans="1:8" s="28" customFormat="1" ht="24" customHeight="1">
      <c r="A35" s="137"/>
      <c r="B35" s="29"/>
      <c r="C35" s="35"/>
      <c r="E35" s="17"/>
      <c r="F35" s="49"/>
      <c r="G35" s="17"/>
    </row>
    <row r="36" spans="1:8" s="28" customFormat="1" ht="24" customHeight="1">
      <c r="A36" s="29"/>
      <c r="B36" s="29"/>
      <c r="C36" s="35"/>
      <c r="E36" s="43"/>
      <c r="F36" s="50"/>
      <c r="G36" s="43"/>
    </row>
    <row r="37" spans="1:8" s="28" customFormat="1" ht="24" customHeight="1">
      <c r="A37" s="65" t="s">
        <v>49</v>
      </c>
      <c r="B37" s="138"/>
      <c r="C37" s="108"/>
      <c r="D37" s="109"/>
      <c r="E37" s="110"/>
      <c r="F37" s="110"/>
      <c r="G37" s="1"/>
    </row>
    <row r="38" spans="1:8" s="28" customFormat="1" ht="24" customHeight="1">
      <c r="A38" s="68" t="s">
        <v>148</v>
      </c>
      <c r="B38" s="138"/>
      <c r="C38" s="139"/>
      <c r="D38" s="140"/>
      <c r="E38" s="111"/>
      <c r="F38" s="112"/>
      <c r="G38" s="111"/>
    </row>
    <row r="39" spans="1:8" s="28" customFormat="1" ht="24" customHeight="1">
      <c r="A39" s="100"/>
      <c r="B39" s="16"/>
      <c r="C39" s="101"/>
      <c r="D39" s="102"/>
      <c r="E39" s="113"/>
      <c r="F39" s="114"/>
      <c r="G39" s="113"/>
    </row>
    <row r="40" spans="1:8" s="28" customFormat="1" ht="24" customHeight="1">
      <c r="A40" s="100"/>
      <c r="B40" s="16"/>
      <c r="C40" s="101"/>
      <c r="D40" s="102"/>
      <c r="E40" s="187" t="s">
        <v>175</v>
      </c>
      <c r="F40" s="187"/>
      <c r="G40" s="187"/>
    </row>
    <row r="41" spans="1:8" s="28" customFormat="1" ht="24" customHeight="1">
      <c r="A41" s="100"/>
      <c r="B41" s="16"/>
      <c r="C41" s="101"/>
      <c r="D41" s="102"/>
      <c r="E41" s="187" t="s">
        <v>176</v>
      </c>
      <c r="F41" s="187"/>
      <c r="G41" s="187"/>
    </row>
    <row r="42" spans="1:8" s="28" customFormat="1" ht="24" customHeight="1">
      <c r="A42" s="100"/>
      <c r="B42" s="16"/>
      <c r="C42" s="69" t="s">
        <v>0</v>
      </c>
      <c r="D42" s="102"/>
      <c r="E42" s="131">
        <v>2567</v>
      </c>
      <c r="F42" s="131"/>
      <c r="G42" s="131">
        <v>2566</v>
      </c>
    </row>
    <row r="43" spans="1:8" s="28" customFormat="1" ht="24" customHeight="1">
      <c r="A43" s="100"/>
      <c r="B43" s="3"/>
      <c r="C43" s="103"/>
      <c r="D43" s="1"/>
      <c r="E43" s="186" t="s">
        <v>78</v>
      </c>
      <c r="F43" s="186"/>
      <c r="G43" s="186"/>
    </row>
    <row r="44" spans="1:8" s="28" customFormat="1" ht="24" customHeight="1">
      <c r="A44" s="16" t="s">
        <v>97</v>
      </c>
      <c r="B44" s="29"/>
      <c r="C44" s="40"/>
      <c r="E44" s="17"/>
      <c r="F44" s="49"/>
      <c r="G44" s="17"/>
    </row>
    <row r="45" spans="1:8" s="28" customFormat="1" ht="24" customHeight="1">
      <c r="A45" s="141" t="s">
        <v>98</v>
      </c>
      <c r="B45" s="29"/>
      <c r="C45" s="35"/>
      <c r="E45" s="17"/>
      <c r="F45" s="49"/>
      <c r="G45" s="17"/>
    </row>
    <row r="46" spans="1:8" s="28" customFormat="1" ht="24" customHeight="1">
      <c r="A46" s="6" t="s">
        <v>191</v>
      </c>
      <c r="B46" s="29"/>
      <c r="C46" s="103"/>
      <c r="D46" s="3"/>
      <c r="E46" s="1"/>
      <c r="F46" s="1"/>
      <c r="G46" s="1"/>
    </row>
    <row r="47" spans="1:8" s="28" customFormat="1" ht="24" customHeight="1">
      <c r="A47" s="6" t="s">
        <v>68</v>
      </c>
      <c r="B47" s="29"/>
      <c r="C47" s="103"/>
      <c r="D47" s="3"/>
      <c r="E47" s="77">
        <v>1202627</v>
      </c>
      <c r="F47" s="91"/>
      <c r="G47" s="77">
        <v>307999</v>
      </c>
      <c r="H47" s="30"/>
    </row>
    <row r="48" spans="1:8" s="28" customFormat="1" ht="24" customHeight="1">
      <c r="A48" s="6" t="s">
        <v>115</v>
      </c>
      <c r="B48" s="29"/>
      <c r="C48" s="103"/>
      <c r="D48" s="3"/>
      <c r="E48" s="77"/>
      <c r="F48" s="91"/>
      <c r="G48" s="77"/>
    </row>
    <row r="49" spans="1:8" s="28" customFormat="1" ht="24" customHeight="1">
      <c r="A49" s="6" t="s">
        <v>64</v>
      </c>
      <c r="B49" s="29"/>
      <c r="C49" s="69">
        <v>40</v>
      </c>
      <c r="D49" s="3"/>
      <c r="E49" s="104">
        <v>-240525</v>
      </c>
      <c r="F49" s="91"/>
      <c r="G49" s="104">
        <v>-61600</v>
      </c>
      <c r="H49" s="30"/>
    </row>
    <row r="50" spans="1:8" s="28" customFormat="1" ht="24" customHeight="1">
      <c r="A50" s="137"/>
      <c r="B50" s="137"/>
      <c r="C50" s="105"/>
      <c r="D50" s="16"/>
      <c r="E50" s="115">
        <f>SUM(E47:E49)</f>
        <v>962102</v>
      </c>
      <c r="F50" s="106"/>
      <c r="G50" s="115">
        <f>SUM(G47:G49)</f>
        <v>246399</v>
      </c>
      <c r="H50" s="30"/>
    </row>
    <row r="51" spans="1:8" s="28" customFormat="1" ht="24" customHeight="1">
      <c r="A51" s="137"/>
      <c r="B51" s="137"/>
      <c r="C51" s="36"/>
      <c r="D51" s="34"/>
      <c r="E51" s="38"/>
      <c r="F51" s="48"/>
      <c r="G51" s="38"/>
      <c r="H51" s="30"/>
    </row>
    <row r="52" spans="1:8" s="28" customFormat="1" ht="24" customHeight="1">
      <c r="A52" s="142" t="s">
        <v>99</v>
      </c>
      <c r="B52" s="6"/>
      <c r="C52" s="69"/>
      <c r="D52" s="3"/>
      <c r="E52" s="77"/>
      <c r="F52" s="91"/>
      <c r="G52" s="77"/>
    </row>
    <row r="53" spans="1:8" s="28" customFormat="1" ht="24" customHeight="1">
      <c r="A53" s="143" t="s">
        <v>114</v>
      </c>
      <c r="B53" s="6"/>
      <c r="C53" s="69"/>
      <c r="D53" s="3"/>
      <c r="E53" s="77"/>
      <c r="F53" s="91"/>
      <c r="G53" s="77"/>
    </row>
    <row r="54" spans="1:8" s="28" customFormat="1" ht="24" customHeight="1">
      <c r="A54" s="2" t="s">
        <v>100</v>
      </c>
      <c r="B54" s="6"/>
      <c r="C54" s="69"/>
      <c r="D54" s="3"/>
      <c r="E54" s="77">
        <v>299552</v>
      </c>
      <c r="F54" s="91"/>
      <c r="G54" s="77">
        <v>-1450907</v>
      </c>
      <c r="H54" s="30"/>
    </row>
    <row r="55" spans="1:8" s="28" customFormat="1" ht="24" customHeight="1">
      <c r="A55" s="2" t="s">
        <v>192</v>
      </c>
      <c r="B55" s="6"/>
      <c r="C55" s="69"/>
      <c r="D55" s="3"/>
      <c r="E55" s="77"/>
      <c r="F55" s="91"/>
      <c r="G55" s="77"/>
      <c r="H55" s="30"/>
    </row>
    <row r="56" spans="1:8" s="28" customFormat="1" ht="24" customHeight="1">
      <c r="A56" s="2" t="s">
        <v>149</v>
      </c>
      <c r="B56" s="6"/>
      <c r="C56" s="69"/>
      <c r="D56" s="3"/>
      <c r="E56" s="77">
        <v>-19770</v>
      </c>
      <c r="F56" s="91"/>
      <c r="G56" s="77">
        <v>11047</v>
      </c>
      <c r="H56" s="30"/>
    </row>
    <row r="57" spans="1:8" s="28" customFormat="1" ht="24" customHeight="1">
      <c r="A57" s="2" t="s">
        <v>115</v>
      </c>
      <c r="B57" s="6"/>
      <c r="C57" s="69"/>
      <c r="D57" s="3"/>
      <c r="E57" s="77"/>
      <c r="F57" s="91"/>
      <c r="G57" s="3"/>
    </row>
    <row r="58" spans="1:8" s="28" customFormat="1" ht="24" customHeight="1">
      <c r="A58" s="144" t="s">
        <v>65</v>
      </c>
      <c r="B58" s="6"/>
      <c r="C58" s="69">
        <v>40</v>
      </c>
      <c r="D58" s="3"/>
      <c r="E58" s="104">
        <v>-55957</v>
      </c>
      <c r="F58" s="91"/>
      <c r="G58" s="104">
        <v>287972</v>
      </c>
      <c r="H58" s="30"/>
    </row>
    <row r="59" spans="1:8" s="28" customFormat="1" ht="24" customHeight="1">
      <c r="A59" s="5"/>
      <c r="B59" s="5"/>
      <c r="C59" s="105"/>
      <c r="D59" s="16"/>
      <c r="E59" s="115">
        <f>SUM(E54:E58)</f>
        <v>223825</v>
      </c>
      <c r="F59" s="106"/>
      <c r="G59" s="115">
        <f>SUM(G54:G58)</f>
        <v>-1151888</v>
      </c>
      <c r="H59" s="30"/>
    </row>
    <row r="60" spans="1:8" s="28" customFormat="1" ht="24" customHeight="1">
      <c r="A60" s="145" t="s">
        <v>116</v>
      </c>
      <c r="B60" s="6"/>
      <c r="C60" s="103"/>
      <c r="D60" s="3"/>
      <c r="E60" s="88">
        <f>E50+E59</f>
        <v>1185927</v>
      </c>
      <c r="F60" s="106"/>
      <c r="G60" s="88">
        <f>G50+G59</f>
        <v>-905489</v>
      </c>
      <c r="H60" s="30"/>
    </row>
    <row r="61" spans="1:8" s="28" customFormat="1" ht="24" customHeight="1" thickBot="1">
      <c r="A61" s="145" t="s">
        <v>117</v>
      </c>
      <c r="B61" s="6"/>
      <c r="C61" s="85"/>
      <c r="D61" s="3"/>
      <c r="E61" s="99">
        <f>E60+E33</f>
        <v>3196271</v>
      </c>
      <c r="F61" s="106"/>
      <c r="G61" s="99">
        <f>G60+G33</f>
        <v>787489</v>
      </c>
      <c r="H61" s="30"/>
    </row>
    <row r="62" spans="1:8" s="28" customFormat="1" ht="24" customHeight="1" thickTop="1">
      <c r="A62" s="5"/>
      <c r="B62" s="6"/>
      <c r="C62" s="103"/>
      <c r="D62" s="3"/>
      <c r="E62" s="77"/>
      <c r="F62" s="91"/>
      <c r="G62" s="77"/>
    </row>
    <row r="63" spans="1:8" s="28" customFormat="1" ht="24" customHeight="1">
      <c r="A63" s="146" t="s">
        <v>101</v>
      </c>
      <c r="B63" s="3"/>
      <c r="C63" s="69"/>
      <c r="D63" s="3"/>
      <c r="E63" s="116"/>
      <c r="F63" s="117"/>
      <c r="G63" s="116"/>
    </row>
    <row r="64" spans="1:8" s="28" customFormat="1" ht="24" customHeight="1" thickBot="1">
      <c r="A64" s="144" t="s">
        <v>195</v>
      </c>
      <c r="B64" s="3"/>
      <c r="C64" s="69"/>
      <c r="D64" s="3"/>
      <c r="E64" s="118">
        <v>1.01</v>
      </c>
      <c r="F64" s="119"/>
      <c r="G64" s="118">
        <v>0.85</v>
      </c>
    </row>
    <row r="65" spans="1:8" s="28" customFormat="1" ht="24" customHeight="1" thickTop="1">
      <c r="A65" s="147"/>
      <c r="B65" s="29"/>
      <c r="C65" s="35"/>
      <c r="H65" s="30"/>
    </row>
    <row r="66" spans="1:8" s="28" customFormat="1" ht="24" customHeight="1">
      <c r="A66" s="29"/>
      <c r="B66" s="29"/>
      <c r="C66" s="35"/>
      <c r="E66" s="52"/>
      <c r="F66" s="53"/>
      <c r="G66" s="43"/>
    </row>
    <row r="67" spans="1:8" s="28" customFormat="1" ht="24" customHeight="1">
      <c r="A67" s="29"/>
      <c r="B67" s="29"/>
      <c r="C67" s="35"/>
      <c r="E67" s="51"/>
      <c r="F67" s="53"/>
      <c r="G67" s="43"/>
    </row>
  </sheetData>
  <mergeCells count="6">
    <mergeCell ref="E43:G43"/>
    <mergeCell ref="E7:G7"/>
    <mergeCell ref="E5:G5"/>
    <mergeCell ref="E4:G4"/>
    <mergeCell ref="E40:G40"/>
    <mergeCell ref="E41:G41"/>
  </mergeCells>
  <printOptions gridLinesSet="0"/>
  <pageMargins left="0.8" right="0.8" top="0.48" bottom="0.5" header="0.5" footer="0.5"/>
  <pageSetup paperSize="9" scale="80" firstPageNumber="7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F901D-A4C3-4529-B2D1-1095DB176440}">
  <sheetPr>
    <pageSetUpPr fitToPage="1"/>
  </sheetPr>
  <dimension ref="A1:T30"/>
  <sheetViews>
    <sheetView showGridLines="0" view="pageBreakPreview" topLeftCell="A12" zoomScale="60" zoomScaleNormal="60" zoomScalePageLayoutView="40" workbookViewId="0">
      <selection activeCell="B16" sqref="B16"/>
    </sheetView>
  </sheetViews>
  <sheetFormatPr defaultColWidth="9.1796875" defaultRowHeight="23.9" customHeight="1"/>
  <cols>
    <col min="1" max="1" width="48.26953125" style="3" customWidth="1"/>
    <col min="2" max="2" width="8.81640625" style="21" customWidth="1"/>
    <col min="3" max="3" width="1.453125" style="19" customWidth="1"/>
    <col min="4" max="4" width="18.1796875" style="19" customWidth="1"/>
    <col min="5" max="5" width="1.453125" style="3" customWidth="1"/>
    <col min="6" max="6" width="18.1796875" style="3" customWidth="1"/>
    <col min="7" max="7" width="1.453125" style="3" customWidth="1"/>
    <col min="8" max="8" width="18.1796875" style="3" customWidth="1"/>
    <col min="9" max="9" width="1.453125" style="3" customWidth="1"/>
    <col min="10" max="10" width="18.1796875" style="3" customWidth="1"/>
    <col min="11" max="11" width="1.453125" style="3" customWidth="1"/>
    <col min="12" max="12" width="18.1796875" style="3" customWidth="1"/>
    <col min="13" max="13" width="1.453125" style="3" customWidth="1"/>
    <col min="14" max="14" width="18.1796875" style="19" customWidth="1"/>
    <col min="15" max="15" width="1.453125" style="19" customWidth="1"/>
    <col min="16" max="16" width="18.1796875" style="19" customWidth="1"/>
    <col min="17" max="17" width="1.453125" style="3" customWidth="1"/>
    <col min="18" max="18" width="18.1796875" style="3" customWidth="1"/>
    <col min="19" max="19" width="1.453125" style="3" customWidth="1"/>
    <col min="20" max="16384" width="9.1796875" style="3"/>
  </cols>
  <sheetData>
    <row r="1" spans="1:19" s="2" customFormat="1" ht="24" customHeight="1">
      <c r="A1" s="65" t="s">
        <v>49</v>
      </c>
      <c r="B1" s="120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8"/>
      <c r="S1" s="16"/>
    </row>
    <row r="2" spans="1:19" s="2" customFormat="1" ht="24" customHeight="1">
      <c r="A2" s="68" t="s">
        <v>185</v>
      </c>
      <c r="B2" s="120"/>
      <c r="C2" s="16"/>
      <c r="D2" s="121"/>
      <c r="E2" s="121"/>
      <c r="F2" s="121"/>
      <c r="G2" s="121"/>
      <c r="H2" s="121"/>
      <c r="I2" s="16"/>
      <c r="J2" s="16"/>
      <c r="K2" s="16"/>
      <c r="L2" s="16"/>
      <c r="M2" s="16"/>
      <c r="N2" s="16"/>
      <c r="O2" s="16"/>
      <c r="P2" s="16"/>
      <c r="Q2" s="16"/>
      <c r="S2" s="16"/>
    </row>
    <row r="3" spans="1:19" s="2" customFormat="1" ht="24" customHeight="1">
      <c r="A3" s="100"/>
      <c r="B3" s="120"/>
      <c r="C3" s="16"/>
      <c r="D3" s="16"/>
      <c r="E3" s="16"/>
      <c r="F3" s="16"/>
      <c r="G3" s="188"/>
      <c r="H3" s="188"/>
      <c r="I3" s="16"/>
      <c r="J3" s="16"/>
      <c r="K3" s="16"/>
      <c r="L3" s="16"/>
      <c r="M3" s="16"/>
      <c r="N3" s="188"/>
      <c r="O3" s="188"/>
      <c r="P3" s="188"/>
      <c r="Q3" s="16"/>
      <c r="R3" s="16"/>
      <c r="S3" s="16"/>
    </row>
    <row r="4" spans="1:19" s="2" customFormat="1" ht="24" customHeight="1">
      <c r="A4" s="100"/>
      <c r="B4" s="120"/>
      <c r="C4" s="16"/>
      <c r="D4" s="16"/>
      <c r="E4" s="122"/>
      <c r="F4" s="16"/>
      <c r="G4" s="128"/>
      <c r="H4" s="189" t="s">
        <v>131</v>
      </c>
      <c r="I4" s="189"/>
      <c r="J4" s="189"/>
      <c r="K4" s="189"/>
      <c r="L4" s="189"/>
      <c r="M4" s="16"/>
      <c r="N4" s="189" t="s">
        <v>24</v>
      </c>
      <c r="O4" s="189"/>
      <c r="P4" s="189"/>
      <c r="Q4" s="16"/>
      <c r="R4" s="16"/>
      <c r="S4" s="16"/>
    </row>
    <row r="5" spans="1:19" ht="24" customHeight="1">
      <c r="B5" s="85"/>
      <c r="C5" s="3"/>
      <c r="D5" s="3"/>
      <c r="H5" s="63"/>
      <c r="J5" s="128" t="s">
        <v>120</v>
      </c>
      <c r="N5" s="3"/>
      <c r="O5" s="3"/>
      <c r="P5" s="3"/>
      <c r="Q5" s="20"/>
    </row>
    <row r="6" spans="1:19" ht="24" customHeight="1">
      <c r="B6" s="85"/>
      <c r="C6" s="3"/>
      <c r="D6" s="3"/>
      <c r="H6" s="128" t="s">
        <v>120</v>
      </c>
      <c r="J6" s="128" t="s">
        <v>125</v>
      </c>
      <c r="N6" s="3"/>
      <c r="O6" s="3"/>
      <c r="P6" s="3"/>
      <c r="Q6" s="20"/>
    </row>
    <row r="7" spans="1:19" ht="24" customHeight="1">
      <c r="B7" s="85"/>
      <c r="C7" s="3"/>
      <c r="D7" s="3"/>
      <c r="H7" s="128" t="s">
        <v>121</v>
      </c>
      <c r="J7" s="128" t="s">
        <v>126</v>
      </c>
      <c r="N7" s="3"/>
      <c r="O7" s="3"/>
      <c r="P7" s="3"/>
      <c r="Q7" s="20"/>
    </row>
    <row r="8" spans="1:19" ht="24" customHeight="1">
      <c r="B8" s="85"/>
      <c r="C8" s="3"/>
      <c r="D8" s="3"/>
      <c r="H8" s="128" t="s">
        <v>122</v>
      </c>
      <c r="J8" s="128" t="s">
        <v>127</v>
      </c>
      <c r="N8" s="128"/>
      <c r="O8" s="128"/>
      <c r="P8" s="128"/>
      <c r="Q8" s="20"/>
    </row>
    <row r="9" spans="1:19" s="63" customFormat="1" ht="24" customHeight="1">
      <c r="B9" s="89"/>
      <c r="C9" s="70"/>
      <c r="D9" s="128" t="s">
        <v>66</v>
      </c>
      <c r="F9" s="128"/>
      <c r="H9" s="128" t="s">
        <v>123</v>
      </c>
      <c r="J9" s="128" t="s">
        <v>128</v>
      </c>
      <c r="L9" s="128" t="s">
        <v>129</v>
      </c>
      <c r="N9" s="63" t="s">
        <v>103</v>
      </c>
      <c r="O9" s="19"/>
      <c r="Q9" s="128"/>
      <c r="R9" s="63" t="s">
        <v>113</v>
      </c>
    </row>
    <row r="10" spans="1:19" s="63" customFormat="1" ht="24" customHeight="1">
      <c r="B10" s="129" t="s">
        <v>0</v>
      </c>
      <c r="D10" s="128" t="s">
        <v>1</v>
      </c>
      <c r="F10" s="128" t="s">
        <v>119</v>
      </c>
      <c r="H10" s="128" t="s">
        <v>124</v>
      </c>
      <c r="J10" s="128" t="s">
        <v>124</v>
      </c>
      <c r="L10" s="128" t="s">
        <v>130</v>
      </c>
      <c r="N10" s="128" t="s">
        <v>104</v>
      </c>
      <c r="P10" s="128" t="s">
        <v>2</v>
      </c>
      <c r="R10" s="128" t="s">
        <v>112</v>
      </c>
    </row>
    <row r="11" spans="1:19" s="63" customFormat="1" ht="24" customHeight="1">
      <c r="B11" s="129"/>
      <c r="D11" s="190" t="s">
        <v>78</v>
      </c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</row>
    <row r="12" spans="1:19" s="63" customFormat="1" ht="24" customHeight="1">
      <c r="A12" s="100" t="s">
        <v>170</v>
      </c>
      <c r="B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</row>
    <row r="13" spans="1:19" s="64" customFormat="1" ht="24" customHeight="1">
      <c r="A13" s="16" t="s">
        <v>171</v>
      </c>
      <c r="B13" s="105"/>
      <c r="D13" s="107">
        <v>20000000</v>
      </c>
      <c r="E13" s="82"/>
      <c r="F13" s="107">
        <v>10598915</v>
      </c>
      <c r="G13" s="82"/>
      <c r="H13" s="107">
        <v>-167768</v>
      </c>
      <c r="I13" s="82"/>
      <c r="J13" s="107">
        <v>-2611691</v>
      </c>
      <c r="K13" s="82"/>
      <c r="L13" s="107">
        <f>H13+J13</f>
        <v>-2779459</v>
      </c>
      <c r="M13" s="82"/>
      <c r="N13" s="107">
        <v>1064000</v>
      </c>
      <c r="O13" s="82"/>
      <c r="P13" s="107">
        <v>6733786</v>
      </c>
      <c r="Q13" s="107"/>
      <c r="R13" s="107">
        <f>SUM(D13:F13,L13:P13)</f>
        <v>35617242</v>
      </c>
    </row>
    <row r="14" spans="1:19" s="64" customFormat="1" ht="24" customHeight="1">
      <c r="A14" s="3"/>
      <c r="B14" s="105"/>
      <c r="D14" s="107"/>
      <c r="E14" s="82"/>
      <c r="F14" s="107"/>
      <c r="G14" s="82"/>
      <c r="H14" s="107"/>
      <c r="I14" s="82"/>
      <c r="J14" s="82"/>
      <c r="K14" s="82"/>
      <c r="L14" s="82"/>
      <c r="M14" s="82"/>
      <c r="N14" s="107"/>
      <c r="O14" s="82"/>
      <c r="P14" s="107"/>
      <c r="Q14" s="107"/>
      <c r="R14" s="107"/>
    </row>
    <row r="15" spans="1:19" s="64" customFormat="1" ht="24" customHeight="1">
      <c r="A15" s="16" t="s">
        <v>165</v>
      </c>
      <c r="B15" s="69"/>
      <c r="D15" s="77"/>
      <c r="E15" s="75"/>
      <c r="F15" s="77"/>
      <c r="G15" s="75"/>
      <c r="H15" s="77"/>
      <c r="I15" s="75"/>
      <c r="J15" s="75"/>
      <c r="K15" s="75"/>
      <c r="L15" s="75"/>
      <c r="M15" s="75"/>
      <c r="N15" s="77"/>
      <c r="O15" s="75"/>
      <c r="P15" s="77"/>
      <c r="Q15" s="77"/>
      <c r="R15" s="77"/>
    </row>
    <row r="16" spans="1:19" s="63" customFormat="1" ht="24" customHeight="1">
      <c r="A16" s="3" t="s">
        <v>166</v>
      </c>
      <c r="B16" s="69">
        <v>42</v>
      </c>
      <c r="D16" s="104">
        <v>0</v>
      </c>
      <c r="E16" s="11"/>
      <c r="F16" s="104">
        <v>0</v>
      </c>
      <c r="G16" s="11"/>
      <c r="H16" s="104">
        <v>0</v>
      </c>
      <c r="I16" s="123"/>
      <c r="J16" s="104">
        <v>0</v>
      </c>
      <c r="K16" s="123"/>
      <c r="L16" s="77">
        <v>0</v>
      </c>
      <c r="M16" s="123"/>
      <c r="N16" s="104">
        <v>0</v>
      </c>
      <c r="O16" s="123"/>
      <c r="P16" s="104">
        <v>-850000</v>
      </c>
      <c r="Q16" s="77"/>
      <c r="R16" s="104">
        <f>SUM(D16:F16,L16:P16)</f>
        <v>-850000</v>
      </c>
    </row>
    <row r="17" spans="1:20" s="63" customFormat="1" ht="24" customHeight="1">
      <c r="A17" s="16" t="s">
        <v>167</v>
      </c>
      <c r="B17" s="69"/>
      <c r="C17" s="64"/>
      <c r="D17" s="115">
        <f>SUM(D16:D16)</f>
        <v>0</v>
      </c>
      <c r="E17" s="124"/>
      <c r="F17" s="115">
        <f>SUM(F16:F16)</f>
        <v>0</v>
      </c>
      <c r="G17" s="124"/>
      <c r="H17" s="115">
        <f>SUM(H16:H16)</f>
        <v>0</v>
      </c>
      <c r="I17" s="125"/>
      <c r="J17" s="88">
        <f>SUM(J16:J16)</f>
        <v>0</v>
      </c>
      <c r="K17" s="125"/>
      <c r="L17" s="88">
        <f t="shared" ref="L17" si="0">L16</f>
        <v>0</v>
      </c>
      <c r="M17" s="125"/>
      <c r="N17" s="115">
        <f>SUM(N16:N16)</f>
        <v>0</v>
      </c>
      <c r="O17" s="125"/>
      <c r="P17" s="115">
        <f>SUM(P16:P16)</f>
        <v>-850000</v>
      </c>
      <c r="Q17" s="107"/>
      <c r="R17" s="115">
        <f>SUM(R16:R16)</f>
        <v>-850000</v>
      </c>
    </row>
    <row r="18" spans="1:20" s="63" customFormat="1" ht="24" customHeight="1">
      <c r="A18" s="16"/>
      <c r="B18" s="69"/>
      <c r="C18" s="64"/>
      <c r="D18" s="107"/>
      <c r="E18" s="124"/>
      <c r="F18" s="107"/>
      <c r="G18" s="124"/>
      <c r="H18" s="107"/>
      <c r="I18" s="125"/>
      <c r="J18" s="107"/>
      <c r="K18" s="125"/>
      <c r="L18" s="107"/>
      <c r="M18" s="125"/>
      <c r="N18" s="107"/>
      <c r="O18" s="125"/>
      <c r="P18" s="107"/>
      <c r="Q18" s="107"/>
      <c r="R18" s="107"/>
    </row>
    <row r="19" spans="1:20" s="63" customFormat="1" ht="24" customHeight="1">
      <c r="A19" s="16" t="s">
        <v>168</v>
      </c>
      <c r="B19" s="69"/>
      <c r="C19" s="64"/>
      <c r="D19" s="107"/>
      <c r="E19" s="124"/>
      <c r="F19" s="107"/>
      <c r="G19" s="124"/>
      <c r="H19" s="107"/>
      <c r="I19" s="125"/>
      <c r="J19" s="107"/>
      <c r="K19" s="125"/>
      <c r="L19" s="107"/>
      <c r="M19" s="125"/>
      <c r="N19" s="107"/>
      <c r="O19" s="125"/>
      <c r="P19" s="107"/>
      <c r="Q19" s="107"/>
      <c r="R19" s="107"/>
    </row>
    <row r="20" spans="1:20" s="63" customFormat="1" ht="24" customHeight="1">
      <c r="A20" s="3" t="s">
        <v>102</v>
      </c>
      <c r="B20" s="69"/>
      <c r="C20" s="64"/>
      <c r="D20" s="107">
        <v>0</v>
      </c>
      <c r="E20" s="82"/>
      <c r="F20" s="107">
        <v>0</v>
      </c>
      <c r="G20" s="82"/>
      <c r="H20" s="107">
        <v>0</v>
      </c>
      <c r="I20" s="107"/>
      <c r="J20" s="107">
        <v>0</v>
      </c>
      <c r="K20" s="107"/>
      <c r="L20" s="77">
        <f>H20+J20</f>
        <v>0</v>
      </c>
      <c r="M20" s="107"/>
      <c r="N20" s="107">
        <v>0</v>
      </c>
      <c r="O20" s="107"/>
      <c r="P20" s="77">
        <v>2010344</v>
      </c>
      <c r="Q20" s="77"/>
      <c r="R20" s="77">
        <f>SUM(D20:F20,L20:P20)</f>
        <v>2010344</v>
      </c>
    </row>
    <row r="21" spans="1:20" s="64" customFormat="1" ht="24" customHeight="1">
      <c r="A21" s="3" t="s">
        <v>118</v>
      </c>
      <c r="B21" s="105"/>
      <c r="D21" s="115">
        <v>0</v>
      </c>
      <c r="E21" s="82"/>
      <c r="F21" s="115">
        <v>0</v>
      </c>
      <c r="G21" s="82"/>
      <c r="H21" s="104">
        <f>+'PL 7-8'!E50</f>
        <v>962102</v>
      </c>
      <c r="I21" s="82"/>
      <c r="J21" s="104">
        <f>+'PL 7-8'!E59-P21</f>
        <v>239641</v>
      </c>
      <c r="K21" s="82"/>
      <c r="L21" s="104">
        <f>H21+J21</f>
        <v>1201743</v>
      </c>
      <c r="M21" s="82"/>
      <c r="N21" s="115">
        <v>0</v>
      </c>
      <c r="O21" s="82"/>
      <c r="P21" s="104">
        <v>-15816</v>
      </c>
      <c r="Q21" s="77"/>
      <c r="R21" s="104">
        <f>SUM(D21:F21,L21:P21)</f>
        <v>1185927</v>
      </c>
      <c r="S21" s="107"/>
      <c r="T21" s="107"/>
    </row>
    <row r="22" spans="1:20" s="64" customFormat="1" ht="24" customHeight="1">
      <c r="A22" s="100" t="s">
        <v>196</v>
      </c>
      <c r="B22" s="69"/>
      <c r="D22" s="88">
        <f>SUM(D20:D21)</f>
        <v>0</v>
      </c>
      <c r="E22" s="82"/>
      <c r="F22" s="88">
        <f>SUM(F20:F21)</f>
        <v>0</v>
      </c>
      <c r="G22" s="82"/>
      <c r="H22" s="88">
        <f>SUM(H20:H21)</f>
        <v>962102</v>
      </c>
      <c r="I22" s="82"/>
      <c r="J22" s="88">
        <f>SUM(J20:J21)</f>
        <v>239641</v>
      </c>
      <c r="K22" s="82"/>
      <c r="L22" s="88">
        <f>SUM(L20:L21)</f>
        <v>1201743</v>
      </c>
      <c r="M22" s="82"/>
      <c r="N22" s="88">
        <f>SUM(N20:N21)</f>
        <v>0</v>
      </c>
      <c r="O22" s="82"/>
      <c r="P22" s="88">
        <f>SUM(P20:P21)</f>
        <v>1994528</v>
      </c>
      <c r="Q22" s="107"/>
      <c r="R22" s="88">
        <f>SUM(R20:R21)</f>
        <v>3196271</v>
      </c>
    </row>
    <row r="23" spans="1:20" s="64" customFormat="1" ht="24" customHeight="1">
      <c r="A23" s="100"/>
      <c r="B23" s="69"/>
    </row>
    <row r="24" spans="1:20" s="64" customFormat="1" ht="24" customHeight="1">
      <c r="A24" s="2" t="s">
        <v>169</v>
      </c>
      <c r="B24" s="69">
        <v>27</v>
      </c>
      <c r="D24" s="77">
        <v>0</v>
      </c>
      <c r="E24" s="75"/>
      <c r="F24" s="77">
        <v>0</v>
      </c>
      <c r="G24" s="75"/>
      <c r="H24" s="77">
        <v>0</v>
      </c>
      <c r="I24" s="75"/>
      <c r="J24" s="77">
        <v>0</v>
      </c>
      <c r="K24" s="75"/>
      <c r="L24" s="77">
        <f>H24+J24</f>
        <v>0</v>
      </c>
      <c r="M24" s="75"/>
      <c r="N24" s="77">
        <f>+'BS  5-6'!E54-'BS  5-6'!G54</f>
        <v>100600</v>
      </c>
      <c r="O24" s="75"/>
      <c r="P24" s="77">
        <f>-N24</f>
        <v>-100600</v>
      </c>
      <c r="Q24" s="77"/>
      <c r="R24" s="77">
        <f>SUM(D24:F24,L24:P24)</f>
        <v>0</v>
      </c>
    </row>
    <row r="25" spans="1:20" s="64" customFormat="1" ht="24" customHeight="1">
      <c r="A25" s="2" t="s">
        <v>132</v>
      </c>
      <c r="B25" s="69">
        <v>12.1</v>
      </c>
      <c r="D25" s="104">
        <v>0</v>
      </c>
      <c r="E25" s="75"/>
      <c r="F25" s="104">
        <v>0</v>
      </c>
      <c r="G25" s="128"/>
      <c r="H25" s="104">
        <v>0</v>
      </c>
      <c r="I25" s="75"/>
      <c r="J25" s="104">
        <v>452484</v>
      </c>
      <c r="K25" s="75"/>
      <c r="L25" s="104">
        <f>H25+J25</f>
        <v>452484</v>
      </c>
      <c r="M25" s="75"/>
      <c r="N25" s="104">
        <v>0</v>
      </c>
      <c r="O25" s="75"/>
      <c r="P25" s="104">
        <f>-J25</f>
        <v>-452484</v>
      </c>
      <c r="Q25" s="77"/>
      <c r="R25" s="104">
        <f>SUM(D25:F25,L25:P25)</f>
        <v>0</v>
      </c>
    </row>
    <row r="26" spans="1:20" s="64" customFormat="1" ht="24" customHeight="1">
      <c r="A26" s="16"/>
      <c r="B26" s="105"/>
      <c r="D26" s="107"/>
      <c r="E26" s="82"/>
      <c r="F26" s="107"/>
      <c r="G26" s="82"/>
      <c r="H26" s="107"/>
      <c r="I26" s="82"/>
      <c r="J26" s="82"/>
      <c r="K26" s="82"/>
      <c r="L26" s="82"/>
      <c r="M26" s="82"/>
      <c r="N26" s="107"/>
      <c r="O26" s="82"/>
      <c r="P26" s="107"/>
      <c r="Q26" s="107"/>
      <c r="R26" s="107"/>
    </row>
    <row r="27" spans="1:20" s="64" customFormat="1" ht="24" customHeight="1" thickBot="1">
      <c r="A27" s="16" t="s">
        <v>172</v>
      </c>
      <c r="B27" s="105"/>
      <c r="D27" s="99">
        <f>SUM(D13,D17,D22,D24,D25)</f>
        <v>20000000</v>
      </c>
      <c r="E27" s="82"/>
      <c r="F27" s="99">
        <f>SUM(F13,F17,F22,F24,E25)</f>
        <v>10598915</v>
      </c>
      <c r="G27" s="82"/>
      <c r="H27" s="99">
        <f>SUM(H13,H17,H22,H24,H25)</f>
        <v>794334</v>
      </c>
      <c r="I27" s="82"/>
      <c r="J27" s="99">
        <f>SUM(J13,J17,J22,J24,J25)</f>
        <v>-1919566</v>
      </c>
      <c r="K27" s="82"/>
      <c r="L27" s="99">
        <f>SUM(L13,L17,L22,L24,L25)</f>
        <v>-1125232</v>
      </c>
      <c r="M27" s="82"/>
      <c r="N27" s="99">
        <f>SUM(N13,N17,N22,N24,N25)</f>
        <v>1164600</v>
      </c>
      <c r="O27" s="82"/>
      <c r="P27" s="99">
        <f>SUM(P13,P17,P22,P24,P25)</f>
        <v>7325230</v>
      </c>
      <c r="Q27" s="82"/>
      <c r="R27" s="99">
        <f>SUM(R13,R17,R22,R24,R25)</f>
        <v>37963513</v>
      </c>
    </row>
    <row r="28" spans="1:20" s="37" customFormat="1" ht="24" customHeight="1" thickTop="1">
      <c r="A28" s="34"/>
      <c r="B28" s="36"/>
      <c r="D28" s="38"/>
      <c r="E28" s="39"/>
      <c r="F28" s="38"/>
      <c r="G28" s="39"/>
      <c r="H28" s="38"/>
      <c r="I28" s="39"/>
      <c r="J28" s="38"/>
      <c r="K28" s="39"/>
      <c r="L28" s="38"/>
      <c r="M28" s="39"/>
      <c r="N28" s="38"/>
      <c r="O28" s="39"/>
      <c r="P28" s="38"/>
      <c r="Q28" s="39"/>
      <c r="R28" s="38"/>
    </row>
    <row r="29" spans="1:20" s="37" customFormat="1" ht="24" customHeight="1">
      <c r="A29" s="34"/>
      <c r="B29" s="36"/>
      <c r="D29" s="38"/>
      <c r="E29" s="39"/>
      <c r="F29" s="38"/>
      <c r="G29" s="39"/>
      <c r="H29" s="38"/>
      <c r="I29" s="39"/>
      <c r="J29" s="38"/>
      <c r="K29" s="39"/>
      <c r="L29" s="38"/>
      <c r="M29" s="39"/>
      <c r="N29" s="38"/>
      <c r="O29" s="39"/>
      <c r="P29" s="38"/>
      <c r="Q29" s="39"/>
      <c r="R29" s="38"/>
    </row>
    <row r="30" spans="1:20" s="27" customFormat="1" ht="24" customHeight="1">
      <c r="A30" s="34"/>
      <c r="B30" s="40"/>
      <c r="D30" s="17"/>
      <c r="E30" s="41"/>
      <c r="F30" s="17"/>
      <c r="G30" s="41"/>
      <c r="H30" s="17"/>
      <c r="I30" s="41"/>
      <c r="J30" s="41"/>
      <c r="K30" s="41"/>
      <c r="L30" s="41"/>
      <c r="M30" s="41"/>
      <c r="N30" s="17"/>
      <c r="O30" s="41"/>
      <c r="P30" s="17"/>
      <c r="Q30" s="17"/>
      <c r="R30" s="17"/>
    </row>
  </sheetData>
  <mergeCells count="5">
    <mergeCell ref="G3:H3"/>
    <mergeCell ref="N3:P3"/>
    <mergeCell ref="H4:L4"/>
    <mergeCell ref="N4:P4"/>
    <mergeCell ref="D11:R11"/>
  </mergeCells>
  <pageMargins left="0.7" right="0.7" top="0.48" bottom="0.5" header="0.5" footer="0.5"/>
  <pageSetup paperSize="9" scale="62" firstPageNumber="9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3349F-EF8D-4074-8A25-E6FDA25FFA04}">
  <sheetPr>
    <pageSetUpPr fitToPage="1"/>
  </sheetPr>
  <dimension ref="A1:T30"/>
  <sheetViews>
    <sheetView showGridLines="0" view="pageBreakPreview" topLeftCell="A20" zoomScale="70" zoomScaleNormal="60" zoomScaleSheetLayoutView="70" zoomScalePageLayoutView="40" workbookViewId="0">
      <selection activeCell="J14" sqref="J14"/>
    </sheetView>
  </sheetViews>
  <sheetFormatPr defaultColWidth="9.1796875" defaultRowHeight="23.9" customHeight="1"/>
  <cols>
    <col min="1" max="1" width="48.7265625" style="3" customWidth="1"/>
    <col min="2" max="2" width="8.81640625" style="21" customWidth="1"/>
    <col min="3" max="3" width="1.453125" style="19" customWidth="1"/>
    <col min="4" max="4" width="18.1796875" style="19" customWidth="1"/>
    <col min="5" max="5" width="1.453125" style="3" customWidth="1"/>
    <col min="6" max="6" width="18.1796875" style="3" customWidth="1"/>
    <col min="7" max="7" width="1.453125" style="3" customWidth="1"/>
    <col min="8" max="8" width="18.1796875" style="3" customWidth="1"/>
    <col min="9" max="9" width="1.453125" style="3" customWidth="1"/>
    <col min="10" max="10" width="18.1796875" style="3" customWidth="1"/>
    <col min="11" max="11" width="1.453125" style="3" customWidth="1"/>
    <col min="12" max="12" width="18.1796875" style="3" customWidth="1"/>
    <col min="13" max="13" width="1.453125" style="3" customWidth="1"/>
    <col min="14" max="14" width="18.1796875" style="19" customWidth="1"/>
    <col min="15" max="15" width="1.453125" style="19" customWidth="1"/>
    <col min="16" max="16" width="18.1796875" style="19" customWidth="1"/>
    <col min="17" max="17" width="1.453125" style="3" customWidth="1"/>
    <col min="18" max="18" width="18.1796875" style="3" customWidth="1"/>
    <col min="19" max="19" width="1.453125" style="3" customWidth="1"/>
    <col min="20" max="16384" width="9.1796875" style="3"/>
  </cols>
  <sheetData>
    <row r="1" spans="1:19" s="2" customFormat="1" ht="24" customHeight="1">
      <c r="A1" s="65" t="s">
        <v>49</v>
      </c>
      <c r="B1" s="120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8"/>
      <c r="S1" s="16"/>
    </row>
    <row r="2" spans="1:19" s="2" customFormat="1" ht="24" customHeight="1">
      <c r="A2" s="68" t="s">
        <v>185</v>
      </c>
      <c r="B2" s="120"/>
      <c r="C2" s="16"/>
      <c r="D2" s="121"/>
      <c r="E2" s="121"/>
      <c r="F2" s="121"/>
      <c r="G2" s="121"/>
      <c r="H2" s="121"/>
      <c r="I2" s="16"/>
      <c r="J2" s="16"/>
      <c r="K2" s="16"/>
      <c r="L2" s="16"/>
      <c r="M2" s="16"/>
      <c r="N2" s="16"/>
      <c r="O2" s="16"/>
      <c r="P2" s="16"/>
      <c r="Q2" s="16"/>
      <c r="S2" s="16"/>
    </row>
    <row r="3" spans="1:19" s="2" customFormat="1" ht="24" customHeight="1">
      <c r="A3" s="100"/>
      <c r="B3" s="120"/>
      <c r="C3" s="16"/>
      <c r="D3" s="16"/>
      <c r="E3" s="16"/>
      <c r="F3" s="16"/>
      <c r="G3" s="188"/>
      <c r="H3" s="188"/>
      <c r="I3" s="16"/>
      <c r="J3" s="16"/>
      <c r="K3" s="16"/>
      <c r="L3" s="16"/>
      <c r="M3" s="16"/>
      <c r="N3" s="188"/>
      <c r="O3" s="188"/>
      <c r="P3" s="188"/>
      <c r="Q3" s="16"/>
      <c r="R3" s="16"/>
      <c r="S3" s="16"/>
    </row>
    <row r="4" spans="1:19" s="2" customFormat="1" ht="24" customHeight="1">
      <c r="A4" s="100"/>
      <c r="B4" s="120"/>
      <c r="C4" s="16"/>
      <c r="D4" s="16"/>
      <c r="E4" s="122"/>
      <c r="F4" s="16"/>
      <c r="G4" s="128"/>
      <c r="H4" s="189" t="s">
        <v>131</v>
      </c>
      <c r="I4" s="189"/>
      <c r="J4" s="189"/>
      <c r="K4" s="189"/>
      <c r="L4" s="189"/>
      <c r="M4" s="16"/>
      <c r="N4" s="189" t="s">
        <v>24</v>
      </c>
      <c r="O4" s="189"/>
      <c r="P4" s="189"/>
      <c r="Q4" s="16"/>
      <c r="R4" s="16"/>
      <c r="S4" s="16"/>
    </row>
    <row r="5" spans="1:19" ht="24" customHeight="1">
      <c r="B5" s="85"/>
      <c r="C5" s="3"/>
      <c r="D5" s="3"/>
      <c r="H5" s="63"/>
      <c r="J5" s="128" t="s">
        <v>120</v>
      </c>
      <c r="N5" s="3"/>
      <c r="O5" s="3"/>
      <c r="P5" s="3"/>
      <c r="Q5" s="20"/>
    </row>
    <row r="6" spans="1:19" ht="24" customHeight="1">
      <c r="B6" s="85"/>
      <c r="C6" s="3"/>
      <c r="D6" s="3"/>
      <c r="H6" s="128" t="s">
        <v>120</v>
      </c>
      <c r="J6" s="128" t="s">
        <v>125</v>
      </c>
      <c r="N6" s="3"/>
      <c r="O6" s="3"/>
      <c r="P6" s="3"/>
      <c r="Q6" s="20"/>
    </row>
    <row r="7" spans="1:19" ht="24" customHeight="1">
      <c r="B7" s="85"/>
      <c r="C7" s="3"/>
      <c r="D7" s="3"/>
      <c r="H7" s="128" t="s">
        <v>121</v>
      </c>
      <c r="J7" s="128" t="s">
        <v>126</v>
      </c>
      <c r="N7" s="3"/>
      <c r="O7" s="3"/>
      <c r="P7" s="3"/>
      <c r="Q7" s="20"/>
    </row>
    <row r="8" spans="1:19" ht="24" customHeight="1">
      <c r="B8" s="85"/>
      <c r="C8" s="3"/>
      <c r="D8" s="3"/>
      <c r="H8" s="128" t="s">
        <v>122</v>
      </c>
      <c r="J8" s="128" t="s">
        <v>127</v>
      </c>
      <c r="N8" s="128"/>
      <c r="O8" s="128"/>
      <c r="P8" s="128"/>
      <c r="Q8" s="20"/>
    </row>
    <row r="9" spans="1:19" s="63" customFormat="1" ht="24" customHeight="1">
      <c r="B9" s="89"/>
      <c r="C9" s="70"/>
      <c r="D9" s="128" t="s">
        <v>66</v>
      </c>
      <c r="F9" s="128"/>
      <c r="H9" s="128" t="s">
        <v>123</v>
      </c>
      <c r="J9" s="128" t="s">
        <v>128</v>
      </c>
      <c r="L9" s="128" t="s">
        <v>129</v>
      </c>
      <c r="N9" s="63" t="s">
        <v>103</v>
      </c>
      <c r="O9" s="19"/>
      <c r="Q9" s="128"/>
      <c r="R9" s="63" t="s">
        <v>113</v>
      </c>
    </row>
    <row r="10" spans="1:19" s="63" customFormat="1" ht="24" customHeight="1">
      <c r="B10" s="129" t="s">
        <v>0</v>
      </c>
      <c r="D10" s="128" t="s">
        <v>1</v>
      </c>
      <c r="F10" s="128" t="s">
        <v>119</v>
      </c>
      <c r="H10" s="128" t="s">
        <v>124</v>
      </c>
      <c r="J10" s="128" t="s">
        <v>124</v>
      </c>
      <c r="L10" s="128" t="s">
        <v>130</v>
      </c>
      <c r="N10" s="128" t="s">
        <v>104</v>
      </c>
      <c r="P10" s="128" t="s">
        <v>2</v>
      </c>
      <c r="R10" s="128" t="s">
        <v>112</v>
      </c>
    </row>
    <row r="11" spans="1:19" s="63" customFormat="1" ht="24" customHeight="1">
      <c r="B11" s="129"/>
      <c r="D11" s="190" t="s">
        <v>78</v>
      </c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</row>
    <row r="12" spans="1:19" s="63" customFormat="1" ht="24" customHeight="1">
      <c r="A12" s="100" t="s">
        <v>150</v>
      </c>
      <c r="B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</row>
    <row r="13" spans="1:19" s="64" customFormat="1" ht="24" customHeight="1">
      <c r="A13" s="16" t="s">
        <v>75</v>
      </c>
      <c r="B13" s="105"/>
      <c r="D13" s="107">
        <v>20000000</v>
      </c>
      <c r="E13" s="82"/>
      <c r="F13" s="107">
        <v>10598915</v>
      </c>
      <c r="G13" s="82"/>
      <c r="H13" s="107">
        <v>-414167</v>
      </c>
      <c r="I13" s="82"/>
      <c r="J13" s="107">
        <v>-1873685</v>
      </c>
      <c r="K13" s="82"/>
      <c r="L13" s="107">
        <f>H13+J13</f>
        <v>-2287852</v>
      </c>
      <c r="M13" s="82"/>
      <c r="N13" s="107">
        <v>979000</v>
      </c>
      <c r="O13" s="82"/>
      <c r="P13" s="107">
        <v>6039690</v>
      </c>
      <c r="Q13" s="107"/>
      <c r="R13" s="107">
        <f>SUM(D13:F13,L13:P13)</f>
        <v>35329753</v>
      </c>
    </row>
    <row r="14" spans="1:19" s="64" customFormat="1" ht="24" customHeight="1">
      <c r="A14" s="3"/>
      <c r="B14" s="105"/>
      <c r="D14" s="107"/>
      <c r="E14" s="82"/>
      <c r="F14" s="107"/>
      <c r="G14" s="82"/>
      <c r="H14" s="107"/>
      <c r="I14" s="82"/>
      <c r="J14" s="82"/>
      <c r="K14" s="82"/>
      <c r="L14" s="82"/>
      <c r="M14" s="82"/>
      <c r="N14" s="107"/>
      <c r="O14" s="82"/>
      <c r="P14" s="107"/>
      <c r="Q14" s="107"/>
      <c r="R14" s="107"/>
    </row>
    <row r="15" spans="1:19" s="64" customFormat="1" ht="24" customHeight="1">
      <c r="A15" s="16" t="s">
        <v>165</v>
      </c>
      <c r="B15" s="69"/>
      <c r="D15" s="77"/>
      <c r="E15" s="75"/>
      <c r="F15" s="77"/>
      <c r="G15" s="75"/>
      <c r="H15" s="77"/>
      <c r="I15" s="75"/>
      <c r="J15" s="75"/>
      <c r="K15" s="75"/>
      <c r="L15" s="75"/>
      <c r="M15" s="75"/>
      <c r="N15" s="77"/>
      <c r="O15" s="75"/>
      <c r="P15" s="77"/>
      <c r="Q15" s="77"/>
      <c r="R15" s="77"/>
    </row>
    <row r="16" spans="1:19" s="63" customFormat="1" ht="24" customHeight="1">
      <c r="A16" s="3" t="s">
        <v>166</v>
      </c>
      <c r="B16" s="69">
        <v>42</v>
      </c>
      <c r="D16" s="104">
        <v>0</v>
      </c>
      <c r="E16" s="11"/>
      <c r="F16" s="104">
        <v>0</v>
      </c>
      <c r="G16" s="11"/>
      <c r="H16" s="104">
        <v>0</v>
      </c>
      <c r="I16" s="123"/>
      <c r="J16" s="104">
        <v>0</v>
      </c>
      <c r="K16" s="123"/>
      <c r="L16" s="77">
        <v>0</v>
      </c>
      <c r="M16" s="123"/>
      <c r="N16" s="104">
        <v>0</v>
      </c>
      <c r="O16" s="123"/>
      <c r="P16" s="104">
        <v>-500000</v>
      </c>
      <c r="Q16" s="77"/>
      <c r="R16" s="77">
        <f>SUM(D16:F16,L16:P16)</f>
        <v>-500000</v>
      </c>
    </row>
    <row r="17" spans="1:20" s="63" customFormat="1" ht="24" customHeight="1">
      <c r="A17" s="16" t="s">
        <v>167</v>
      </c>
      <c r="B17" s="69"/>
      <c r="C17" s="64"/>
      <c r="D17" s="115">
        <f>SUM(D16:D16)</f>
        <v>0</v>
      </c>
      <c r="E17" s="124"/>
      <c r="F17" s="115">
        <f>SUM(F16:F16)</f>
        <v>0</v>
      </c>
      <c r="G17" s="124"/>
      <c r="H17" s="115">
        <f>SUM(H16:H16)</f>
        <v>0</v>
      </c>
      <c r="I17" s="125"/>
      <c r="J17" s="88">
        <f>SUM(J16:J16)</f>
        <v>0</v>
      </c>
      <c r="K17" s="125"/>
      <c r="L17" s="88">
        <f t="shared" ref="L17" si="0">L16</f>
        <v>0</v>
      </c>
      <c r="M17" s="125"/>
      <c r="N17" s="115">
        <f>SUM(N16:N16)</f>
        <v>0</v>
      </c>
      <c r="O17" s="125"/>
      <c r="P17" s="115">
        <v>-500000</v>
      </c>
      <c r="Q17" s="107"/>
      <c r="R17" s="88">
        <f>SUM(R16:R16)</f>
        <v>-500000</v>
      </c>
    </row>
    <row r="18" spans="1:20" s="63" customFormat="1" ht="24" customHeight="1">
      <c r="A18" s="16"/>
      <c r="B18" s="69"/>
      <c r="C18" s="64"/>
      <c r="D18" s="107"/>
      <c r="E18" s="124"/>
      <c r="F18" s="107"/>
      <c r="G18" s="124"/>
      <c r="H18" s="107"/>
      <c r="I18" s="125"/>
      <c r="J18" s="107"/>
      <c r="K18" s="125"/>
      <c r="L18" s="107"/>
      <c r="M18" s="125"/>
      <c r="N18" s="107"/>
      <c r="O18" s="125"/>
      <c r="P18" s="107"/>
      <c r="Q18" s="107"/>
      <c r="R18" s="107"/>
    </row>
    <row r="19" spans="1:20" s="63" customFormat="1" ht="24" customHeight="1">
      <c r="A19" s="16" t="s">
        <v>168</v>
      </c>
      <c r="B19" s="69"/>
      <c r="C19" s="64"/>
      <c r="D19" s="107"/>
      <c r="E19" s="124"/>
      <c r="F19" s="107"/>
      <c r="G19" s="124"/>
      <c r="H19" s="107"/>
      <c r="I19" s="125"/>
      <c r="J19" s="107"/>
      <c r="K19" s="125"/>
      <c r="L19" s="107"/>
      <c r="M19" s="125"/>
      <c r="N19" s="107"/>
      <c r="O19" s="125"/>
      <c r="P19" s="107"/>
      <c r="Q19" s="107"/>
      <c r="R19" s="107"/>
    </row>
    <row r="20" spans="1:20" s="63" customFormat="1" ht="24" customHeight="1">
      <c r="A20" s="3" t="s">
        <v>102</v>
      </c>
      <c r="B20" s="69"/>
      <c r="C20" s="64"/>
      <c r="D20" s="107">
        <v>0</v>
      </c>
      <c r="E20" s="82"/>
      <c r="F20" s="107">
        <v>0</v>
      </c>
      <c r="G20" s="82"/>
      <c r="H20" s="107">
        <v>0</v>
      </c>
      <c r="I20" s="107"/>
      <c r="J20" s="107">
        <v>0</v>
      </c>
      <c r="K20" s="107"/>
      <c r="L20" s="107">
        <f>H20+J20</f>
        <v>0</v>
      </c>
      <c r="M20" s="107"/>
      <c r="N20" s="107">
        <v>0</v>
      </c>
      <c r="O20" s="107"/>
      <c r="P20" s="77">
        <v>1692978</v>
      </c>
      <c r="Q20" s="77"/>
      <c r="R20" s="77">
        <f>SUM(D20:F20,L20:P20)</f>
        <v>1692978</v>
      </c>
    </row>
    <row r="21" spans="1:20" s="64" customFormat="1" ht="24" customHeight="1">
      <c r="A21" s="3" t="s">
        <v>118</v>
      </c>
      <c r="B21" s="105"/>
      <c r="D21" s="115">
        <v>0</v>
      </c>
      <c r="E21" s="82"/>
      <c r="F21" s="115">
        <v>0</v>
      </c>
      <c r="G21" s="82"/>
      <c r="H21" s="104">
        <v>246399</v>
      </c>
      <c r="I21" s="75"/>
      <c r="J21" s="104">
        <v>-1160726</v>
      </c>
      <c r="K21" s="75"/>
      <c r="L21" s="104">
        <f>H21+J21</f>
        <v>-914327</v>
      </c>
      <c r="M21" s="82"/>
      <c r="N21" s="115">
        <v>0</v>
      </c>
      <c r="O21" s="82"/>
      <c r="P21" s="104">
        <v>8838</v>
      </c>
      <c r="Q21" s="77"/>
      <c r="R21" s="104">
        <f>SUM(D21:F21,L21:P21)</f>
        <v>-905489</v>
      </c>
      <c r="S21" s="107"/>
      <c r="T21" s="107"/>
    </row>
    <row r="22" spans="1:20" s="64" customFormat="1" ht="24" customHeight="1">
      <c r="A22" s="100" t="s">
        <v>196</v>
      </c>
      <c r="B22" s="69"/>
      <c r="D22" s="115">
        <v>0</v>
      </c>
      <c r="E22" s="82"/>
      <c r="F22" s="115">
        <v>0</v>
      </c>
      <c r="G22" s="82"/>
      <c r="H22" s="115">
        <v>246399</v>
      </c>
      <c r="I22" s="82"/>
      <c r="J22" s="115">
        <v>-1160726</v>
      </c>
      <c r="K22" s="82"/>
      <c r="L22" s="115">
        <f>SUM(L20:L21)</f>
        <v>-914327</v>
      </c>
      <c r="M22" s="82"/>
      <c r="N22" s="115">
        <v>0</v>
      </c>
      <c r="O22" s="82"/>
      <c r="P22" s="115">
        <v>1701816</v>
      </c>
      <c r="Q22" s="107"/>
      <c r="R22" s="115">
        <f>SUM(R20:R21)</f>
        <v>787489</v>
      </c>
    </row>
    <row r="23" spans="1:20" s="64" customFormat="1" ht="24" customHeight="1">
      <c r="A23" s="100"/>
      <c r="B23" s="69"/>
    </row>
    <row r="24" spans="1:20" s="64" customFormat="1" ht="24" customHeight="1">
      <c r="A24" s="2" t="s">
        <v>169</v>
      </c>
      <c r="B24" s="69">
        <v>27</v>
      </c>
      <c r="D24" s="107">
        <v>0</v>
      </c>
      <c r="E24" s="82"/>
      <c r="F24" s="107">
        <v>0</v>
      </c>
      <c r="G24" s="82"/>
      <c r="H24" s="77">
        <v>0</v>
      </c>
      <c r="I24" s="75"/>
      <c r="J24" s="77">
        <v>0</v>
      </c>
      <c r="K24" s="75"/>
      <c r="L24" s="77">
        <f>H24+J24</f>
        <v>0</v>
      </c>
      <c r="M24" s="75"/>
      <c r="N24" s="77">
        <v>85000</v>
      </c>
      <c r="O24" s="77"/>
      <c r="P24" s="77">
        <f>-N24</f>
        <v>-85000</v>
      </c>
      <c r="Q24" s="107"/>
      <c r="R24" s="107">
        <f>SUM(D24:F24,L24:P24)</f>
        <v>0</v>
      </c>
    </row>
    <row r="25" spans="1:20" s="64" customFormat="1" ht="24" customHeight="1">
      <c r="A25" s="2" t="s">
        <v>132</v>
      </c>
      <c r="B25" s="69">
        <v>12.1</v>
      </c>
      <c r="D25" s="115">
        <v>0</v>
      </c>
      <c r="E25" s="82"/>
      <c r="F25" s="115" t="s">
        <v>174</v>
      </c>
      <c r="G25" s="128"/>
      <c r="H25" s="104">
        <v>0</v>
      </c>
      <c r="I25" s="75"/>
      <c r="J25" s="104">
        <v>422720</v>
      </c>
      <c r="K25" s="75"/>
      <c r="L25" s="104">
        <f>H25+J25</f>
        <v>422720</v>
      </c>
      <c r="M25" s="75"/>
      <c r="N25" s="104">
        <v>0</v>
      </c>
      <c r="O25" s="75"/>
      <c r="P25" s="104">
        <f>-J25</f>
        <v>-422720</v>
      </c>
      <c r="Q25" s="107"/>
      <c r="R25" s="115">
        <f>SUM(D25:F25,L25:P25)</f>
        <v>0</v>
      </c>
    </row>
    <row r="26" spans="1:20" s="64" customFormat="1" ht="24" customHeight="1">
      <c r="A26" s="16"/>
      <c r="B26" s="105"/>
      <c r="D26" s="107"/>
      <c r="E26" s="107"/>
      <c r="F26" s="107"/>
      <c r="G26" s="82"/>
      <c r="H26" s="107"/>
      <c r="I26" s="82"/>
      <c r="J26" s="82"/>
      <c r="K26" s="82"/>
      <c r="L26" s="82"/>
      <c r="M26" s="82"/>
      <c r="N26" s="107"/>
      <c r="O26" s="82"/>
      <c r="P26" s="107"/>
      <c r="Q26" s="107"/>
      <c r="R26" s="107"/>
    </row>
    <row r="27" spans="1:20" s="64" customFormat="1" ht="24" customHeight="1" thickBot="1">
      <c r="A27" s="16" t="s">
        <v>173</v>
      </c>
      <c r="B27" s="105"/>
      <c r="D27" s="99">
        <f>SUM(D13,D17,D22,D24,D25)</f>
        <v>20000000</v>
      </c>
      <c r="E27" s="82"/>
      <c r="F27" s="99">
        <f>SUM(F13,F17,F22,F24,E25)</f>
        <v>10598915</v>
      </c>
      <c r="G27" s="82"/>
      <c r="H27" s="99">
        <f>SUM(H13,H17,H22,H24,H25)</f>
        <v>-167768</v>
      </c>
      <c r="I27" s="82"/>
      <c r="J27" s="99">
        <f>SUM(J13,J17,J22,J24,J25)</f>
        <v>-2611691</v>
      </c>
      <c r="K27" s="82"/>
      <c r="L27" s="99">
        <f>SUM(L13,L17,L22,L24,L25)</f>
        <v>-2779459</v>
      </c>
      <c r="M27" s="82"/>
      <c r="N27" s="99">
        <f>SUM(N13,N17,N22,N24,N25)</f>
        <v>1064000</v>
      </c>
      <c r="O27" s="82"/>
      <c r="P27" s="99">
        <f>SUM(P13,P17,P22,P24,P25)</f>
        <v>6733786</v>
      </c>
      <c r="Q27" s="82"/>
      <c r="R27" s="99">
        <f>SUM(R13,R17,R22,R24,R25)</f>
        <v>35617242</v>
      </c>
    </row>
    <row r="28" spans="1:20" s="64" customFormat="1" ht="24" customHeight="1" thickTop="1">
      <c r="A28" s="16"/>
      <c r="B28" s="105"/>
      <c r="D28" s="107"/>
      <c r="E28" s="82"/>
      <c r="F28" s="107"/>
      <c r="G28" s="82"/>
      <c r="H28" s="107"/>
      <c r="I28" s="82"/>
      <c r="J28" s="107"/>
      <c r="K28" s="82"/>
      <c r="L28" s="107"/>
      <c r="M28" s="82"/>
      <c r="N28" s="107"/>
      <c r="O28" s="82"/>
      <c r="P28" s="107"/>
      <c r="Q28" s="82"/>
      <c r="R28" s="107"/>
    </row>
    <row r="29" spans="1:20" s="64" customFormat="1" ht="24" customHeight="1">
      <c r="A29" s="16"/>
      <c r="B29" s="105"/>
      <c r="D29" s="107"/>
      <c r="E29" s="82"/>
      <c r="F29" s="107"/>
      <c r="G29" s="82"/>
      <c r="H29" s="107"/>
      <c r="I29" s="82"/>
      <c r="J29" s="107"/>
      <c r="K29" s="82"/>
      <c r="L29" s="107"/>
      <c r="M29" s="82"/>
      <c r="N29" s="107"/>
      <c r="O29" s="82"/>
      <c r="P29" s="107"/>
      <c r="Q29" s="82"/>
      <c r="R29" s="107"/>
    </row>
    <row r="30" spans="1:20" s="63" customFormat="1" ht="24" customHeight="1">
      <c r="A30" s="16"/>
      <c r="B30" s="69"/>
      <c r="D30" s="77"/>
      <c r="E30" s="75"/>
      <c r="F30" s="77"/>
      <c r="G30" s="75"/>
      <c r="H30" s="77"/>
      <c r="I30" s="75"/>
      <c r="J30" s="75"/>
      <c r="K30" s="75"/>
      <c r="L30" s="75"/>
      <c r="M30" s="75"/>
      <c r="N30" s="77"/>
      <c r="O30" s="75"/>
      <c r="P30" s="77"/>
      <c r="Q30" s="77"/>
      <c r="R30" s="77"/>
    </row>
  </sheetData>
  <mergeCells count="5">
    <mergeCell ref="G3:H3"/>
    <mergeCell ref="N3:P3"/>
    <mergeCell ref="H4:L4"/>
    <mergeCell ref="N4:P4"/>
    <mergeCell ref="D11:R11"/>
  </mergeCells>
  <pageMargins left="0.7" right="0.7" top="0.48" bottom="0.5" header="0.5" footer="0.5"/>
  <pageSetup paperSize="9" scale="62" firstPageNumber="1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4"/>
  <sheetViews>
    <sheetView showGridLines="0" tabSelected="1" view="pageBreakPreview" topLeftCell="A77" zoomScale="85" zoomScaleNormal="70" zoomScaleSheetLayoutView="85" zoomScalePageLayoutView="30" workbookViewId="0">
      <selection activeCell="G18" sqref="G18"/>
    </sheetView>
  </sheetViews>
  <sheetFormatPr defaultColWidth="10.81640625" defaultRowHeight="23.15" customHeight="1"/>
  <cols>
    <col min="1" max="1" width="55.90625" style="3" customWidth="1"/>
    <col min="2" max="2" width="16.54296875" style="3" customWidth="1"/>
    <col min="3" max="3" width="9.1796875" style="7" customWidth="1"/>
    <col min="4" max="4" width="1.1796875" style="7" customWidth="1"/>
    <col min="5" max="5" width="19.1796875" style="13" customWidth="1"/>
    <col min="6" max="6" width="1.1796875" style="13" customWidth="1"/>
    <col min="7" max="7" width="19.1796875" style="1" customWidth="1"/>
    <col min="8" max="8" width="1.453125" style="3" customWidth="1"/>
    <col min="9" max="16384" width="10.81640625" style="3"/>
  </cols>
  <sheetData>
    <row r="1" spans="1:10" s="26" customFormat="1" ht="24" customHeight="1">
      <c r="A1" s="148" t="s">
        <v>49</v>
      </c>
      <c r="B1" s="63"/>
      <c r="C1" s="63"/>
      <c r="D1" s="149"/>
      <c r="E1" s="13"/>
      <c r="F1" s="13"/>
      <c r="G1" s="22"/>
    </row>
    <row r="2" spans="1:10" s="28" customFormat="1" ht="24" customHeight="1">
      <c r="A2" s="150" t="s">
        <v>151</v>
      </c>
      <c r="B2" s="63"/>
      <c r="C2" s="63"/>
      <c r="D2" s="149"/>
      <c r="E2" s="23"/>
      <c r="F2" s="24"/>
      <c r="G2" s="151"/>
    </row>
    <row r="3" spans="1:10" s="28" customFormat="1" ht="24" customHeight="1">
      <c r="A3" s="100"/>
      <c r="B3" s="16"/>
      <c r="C3" s="16"/>
      <c r="D3" s="16"/>
      <c r="E3" s="16"/>
      <c r="F3" s="16"/>
      <c r="G3" s="16"/>
      <c r="H3" s="34"/>
    </row>
    <row r="4" spans="1:10" s="28" customFormat="1" ht="24" customHeight="1">
      <c r="A4" s="3"/>
      <c r="B4" s="3"/>
      <c r="C4" s="3"/>
      <c r="D4" s="152"/>
      <c r="E4" s="187" t="s">
        <v>175</v>
      </c>
      <c r="F4" s="187"/>
      <c r="G4" s="187"/>
    </row>
    <row r="5" spans="1:10" ht="24" customHeight="1">
      <c r="C5" s="3"/>
      <c r="D5" s="152"/>
      <c r="E5" s="187" t="s">
        <v>176</v>
      </c>
      <c r="F5" s="187"/>
      <c r="G5" s="187"/>
    </row>
    <row r="6" spans="1:10" s="28" customFormat="1" ht="24" customHeight="1">
      <c r="A6" s="3"/>
      <c r="B6" s="3"/>
      <c r="C6" s="69" t="s">
        <v>0</v>
      </c>
      <c r="D6" s="153"/>
      <c r="E6" s="131">
        <v>2567</v>
      </c>
      <c r="F6" s="131"/>
      <c r="G6" s="131">
        <v>2566</v>
      </c>
    </row>
    <row r="7" spans="1:10" s="28" customFormat="1" ht="24" customHeight="1">
      <c r="A7" s="3"/>
      <c r="B7" s="3"/>
      <c r="C7" s="3"/>
      <c r="D7" s="153"/>
      <c r="E7" s="186" t="s">
        <v>78</v>
      </c>
      <c r="F7" s="186"/>
      <c r="G7" s="186"/>
    </row>
    <row r="8" spans="1:10" ht="24" customHeight="1">
      <c r="A8" s="120" t="s">
        <v>4</v>
      </c>
      <c r="C8" s="3"/>
      <c r="D8" s="3"/>
      <c r="E8" s="154"/>
      <c r="F8" s="3"/>
      <c r="G8" s="154"/>
    </row>
    <row r="9" spans="1:10" s="28" customFormat="1" ht="24" customHeight="1">
      <c r="A9" s="3" t="s">
        <v>63</v>
      </c>
      <c r="B9" s="3"/>
      <c r="C9" s="7"/>
      <c r="D9" s="155"/>
      <c r="E9" s="156">
        <f>+'PL 7-8'!E31</f>
        <v>2502099</v>
      </c>
      <c r="F9" s="156"/>
      <c r="G9" s="156">
        <f>+'PL 7-8'!G31</f>
        <v>2080946</v>
      </c>
      <c r="H9" s="157"/>
      <c r="J9" s="30"/>
    </row>
    <row r="10" spans="1:10" s="28" customFormat="1" ht="24" customHeight="1">
      <c r="A10" s="158" t="s">
        <v>105</v>
      </c>
      <c r="B10" s="3"/>
      <c r="C10" s="3"/>
      <c r="D10" s="155"/>
      <c r="E10" s="156"/>
      <c r="F10" s="156"/>
      <c r="G10" s="156"/>
      <c r="J10" s="30"/>
    </row>
    <row r="11" spans="1:10" s="28" customFormat="1" ht="24" customHeight="1">
      <c r="A11" s="158" t="s">
        <v>106</v>
      </c>
      <c r="D11" s="159"/>
      <c r="E11" s="160"/>
      <c r="F11" s="160"/>
      <c r="G11" s="160"/>
      <c r="J11" s="30"/>
    </row>
    <row r="12" spans="1:10" s="28" customFormat="1" ht="24" customHeight="1">
      <c r="A12" s="10" t="s">
        <v>23</v>
      </c>
      <c r="B12" s="3"/>
      <c r="C12" s="3"/>
      <c r="D12" s="155"/>
      <c r="E12" s="156">
        <v>454027</v>
      </c>
      <c r="F12" s="156"/>
      <c r="G12" s="156">
        <v>446971</v>
      </c>
      <c r="H12" s="157"/>
      <c r="J12" s="30"/>
    </row>
    <row r="13" spans="1:10" s="28" customFormat="1" ht="24" customHeight="1">
      <c r="A13" s="10" t="s">
        <v>71</v>
      </c>
      <c r="B13" s="3"/>
      <c r="C13" s="69">
        <v>39</v>
      </c>
      <c r="D13" s="155"/>
      <c r="E13" s="156">
        <f>+'PL 7-8'!E30</f>
        <v>1283057</v>
      </c>
      <c r="F13" s="156"/>
      <c r="G13" s="156">
        <v>2130197</v>
      </c>
      <c r="H13" s="157"/>
      <c r="J13" s="30"/>
    </row>
    <row r="14" spans="1:10" s="28" customFormat="1" ht="24" customHeight="1">
      <c r="A14" s="10" t="s">
        <v>107</v>
      </c>
      <c r="B14" s="3"/>
      <c r="C14" s="3"/>
      <c r="D14" s="155"/>
      <c r="E14" s="156">
        <v>46607</v>
      </c>
      <c r="F14" s="156"/>
      <c r="G14" s="156">
        <v>42981</v>
      </c>
      <c r="H14" s="157"/>
      <c r="J14" s="30"/>
    </row>
    <row r="15" spans="1:10" s="28" customFormat="1" ht="24" customHeight="1">
      <c r="A15" s="10" t="s">
        <v>181</v>
      </c>
      <c r="B15" s="3"/>
      <c r="C15" s="3"/>
      <c r="D15" s="155"/>
      <c r="E15" s="156">
        <v>69015</v>
      </c>
      <c r="F15" s="156"/>
      <c r="G15" s="156">
        <v>38539</v>
      </c>
      <c r="H15" s="157"/>
      <c r="J15" s="30"/>
    </row>
    <row r="16" spans="1:10" s="28" customFormat="1" ht="24" customHeight="1">
      <c r="A16" s="10" t="s">
        <v>194</v>
      </c>
      <c r="B16" s="3"/>
      <c r="C16" s="3"/>
      <c r="D16" s="155"/>
      <c r="E16" s="156">
        <v>272377</v>
      </c>
      <c r="F16" s="156"/>
      <c r="G16" s="156">
        <v>88180</v>
      </c>
      <c r="H16" s="157"/>
      <c r="J16" s="30"/>
    </row>
    <row r="17" spans="1:10" s="28" customFormat="1" ht="24" customHeight="1">
      <c r="A17" s="10" t="s">
        <v>200</v>
      </c>
      <c r="B17" s="3"/>
      <c r="C17" s="3"/>
      <c r="D17" s="155"/>
      <c r="E17" s="156">
        <v>30</v>
      </c>
      <c r="F17" s="156"/>
      <c r="G17" s="156">
        <v>2357</v>
      </c>
      <c r="H17" s="157"/>
      <c r="J17" s="30"/>
    </row>
    <row r="18" spans="1:10" s="28" customFormat="1" ht="24" customHeight="1">
      <c r="A18" s="10" t="s">
        <v>146</v>
      </c>
      <c r="B18" s="3"/>
      <c r="C18" s="3"/>
      <c r="D18" s="155"/>
      <c r="E18" s="156">
        <v>2116</v>
      </c>
      <c r="F18" s="156"/>
      <c r="G18" s="156">
        <v>-550</v>
      </c>
      <c r="H18" s="157"/>
      <c r="J18" s="30"/>
    </row>
    <row r="19" spans="1:10" s="28" customFormat="1" ht="24" customHeight="1">
      <c r="A19" s="10" t="s">
        <v>147</v>
      </c>
      <c r="B19" s="3"/>
      <c r="C19" s="3"/>
      <c r="D19" s="155"/>
      <c r="E19" s="156">
        <f>-'PL 7-8'!E16</f>
        <v>30680</v>
      </c>
      <c r="F19" s="156"/>
      <c r="G19" s="156">
        <v>-10856</v>
      </c>
      <c r="H19" s="157"/>
      <c r="J19" s="30"/>
    </row>
    <row r="20" spans="1:10" s="28" customFormat="1" ht="24" customHeight="1">
      <c r="A20" s="6" t="s">
        <v>189</v>
      </c>
      <c r="B20" s="3"/>
      <c r="C20" s="3"/>
      <c r="D20" s="18"/>
      <c r="E20" s="156">
        <f>-'PL 7-8'!E10</f>
        <v>-6944295</v>
      </c>
      <c r="F20" s="133"/>
      <c r="G20" s="156">
        <v>-7105361</v>
      </c>
      <c r="H20" s="157"/>
      <c r="J20" s="30"/>
    </row>
    <row r="21" spans="1:10" s="28" customFormat="1" ht="24" customHeight="1">
      <c r="A21" s="6" t="s">
        <v>33</v>
      </c>
      <c r="B21" s="3"/>
      <c r="C21" s="3"/>
      <c r="D21" s="155"/>
      <c r="E21" s="156">
        <f>-'PL 7-8'!E17</f>
        <v>-204235</v>
      </c>
      <c r="F21" s="156"/>
      <c r="G21" s="161">
        <v>-365193</v>
      </c>
      <c r="H21" s="157"/>
      <c r="J21" s="30"/>
    </row>
    <row r="22" spans="1:10" s="28" customFormat="1" ht="24" customHeight="1">
      <c r="A22" s="6" t="s">
        <v>183</v>
      </c>
      <c r="B22" s="3"/>
      <c r="C22" s="3"/>
      <c r="D22" s="18"/>
      <c r="E22" s="13">
        <v>11725564</v>
      </c>
      <c r="F22" s="133"/>
      <c r="G22" s="126">
        <v>9732072</v>
      </c>
      <c r="H22" s="157"/>
      <c r="J22" s="30"/>
    </row>
    <row r="23" spans="1:10" s="28" customFormat="1" ht="24" customHeight="1">
      <c r="A23" s="6" t="s">
        <v>28</v>
      </c>
      <c r="B23" s="3"/>
      <c r="C23" s="3"/>
      <c r="D23" s="18"/>
      <c r="E23" s="161">
        <v>-5618439</v>
      </c>
      <c r="F23" s="133"/>
      <c r="G23" s="161">
        <v>-4036250</v>
      </c>
      <c r="H23" s="157"/>
      <c r="J23" s="30"/>
    </row>
    <row r="24" spans="1:10" ht="24" customHeight="1">
      <c r="A24" s="6" t="s">
        <v>182</v>
      </c>
      <c r="C24" s="3"/>
      <c r="D24" s="18"/>
      <c r="E24" s="162">
        <v>-598483</v>
      </c>
      <c r="F24" s="133"/>
      <c r="G24" s="162">
        <v>-701387</v>
      </c>
      <c r="H24" s="154"/>
      <c r="J24" s="133"/>
    </row>
    <row r="25" spans="1:10" s="28" customFormat="1" ht="24" customHeight="1">
      <c r="A25" s="6" t="s">
        <v>72</v>
      </c>
      <c r="B25" s="3"/>
      <c r="C25" s="3"/>
      <c r="D25" s="155"/>
      <c r="E25" s="163">
        <f>SUM(E9:E24)</f>
        <v>3020120</v>
      </c>
      <c r="F25" s="156"/>
      <c r="G25" s="163">
        <f>SUM(G9:G24)</f>
        <v>2342646</v>
      </c>
      <c r="H25" s="157"/>
      <c r="J25" s="30"/>
    </row>
    <row r="26" spans="1:10" ht="24" customHeight="1">
      <c r="A26" s="5"/>
      <c r="C26" s="3"/>
      <c r="D26" s="164"/>
      <c r="E26" s="181"/>
      <c r="F26" s="182"/>
      <c r="G26" s="182"/>
      <c r="H26" s="154"/>
      <c r="J26" s="133"/>
    </row>
    <row r="27" spans="1:10" s="28" customFormat="1" ht="24" customHeight="1">
      <c r="A27" s="158" t="s">
        <v>199</v>
      </c>
      <c r="B27" s="3"/>
      <c r="C27" s="3"/>
      <c r="D27" s="155"/>
      <c r="E27" s="156"/>
      <c r="F27" s="156"/>
      <c r="G27" s="156"/>
      <c r="J27" s="30"/>
    </row>
    <row r="28" spans="1:10" s="28" customFormat="1" ht="24" customHeight="1">
      <c r="A28" s="10" t="s">
        <v>6</v>
      </c>
      <c r="B28" s="3"/>
      <c r="C28" s="3"/>
      <c r="D28" s="155"/>
      <c r="E28" s="156">
        <v>-9229834</v>
      </c>
      <c r="F28" s="156"/>
      <c r="G28" s="156">
        <v>2785619</v>
      </c>
      <c r="H28" s="157"/>
      <c r="J28" s="30"/>
    </row>
    <row r="29" spans="1:10" s="28" customFormat="1" ht="24" customHeight="1">
      <c r="A29" s="10" t="s">
        <v>29</v>
      </c>
      <c r="B29" s="3"/>
      <c r="C29" s="3"/>
      <c r="D29" s="155"/>
      <c r="E29" s="156">
        <v>-16540915</v>
      </c>
      <c r="F29" s="156"/>
      <c r="G29" s="156">
        <v>-24215013</v>
      </c>
      <c r="H29" s="157"/>
      <c r="J29" s="30"/>
    </row>
    <row r="30" spans="1:10" s="28" customFormat="1" ht="24" customHeight="1">
      <c r="A30" s="10" t="s">
        <v>40</v>
      </c>
      <c r="B30" s="3"/>
      <c r="C30" s="3"/>
      <c r="D30" s="155"/>
      <c r="E30" s="156">
        <v>180458</v>
      </c>
      <c r="F30" s="156"/>
      <c r="G30" s="156">
        <v>19464</v>
      </c>
      <c r="H30" s="157"/>
      <c r="J30" s="30"/>
    </row>
    <row r="31" spans="1:10" s="28" customFormat="1" ht="24" customHeight="1">
      <c r="A31" s="10" t="s">
        <v>7</v>
      </c>
      <c r="B31" s="3"/>
      <c r="C31" s="3"/>
      <c r="D31" s="155"/>
      <c r="E31" s="156">
        <v>-220195</v>
      </c>
      <c r="F31" s="156"/>
      <c r="G31" s="156">
        <v>69799</v>
      </c>
      <c r="H31" s="157"/>
      <c r="J31" s="30"/>
    </row>
    <row r="32" spans="1:10" s="28" customFormat="1" ht="24" customHeight="1">
      <c r="A32" s="165"/>
      <c r="D32" s="159"/>
      <c r="E32" s="160"/>
      <c r="F32" s="160"/>
      <c r="G32" s="160"/>
      <c r="H32" s="157"/>
      <c r="J32" s="30"/>
    </row>
    <row r="33" spans="1:10" s="28" customFormat="1" ht="24" customHeight="1">
      <c r="A33" s="166" t="s">
        <v>198</v>
      </c>
      <c r="B33" s="3"/>
      <c r="C33" s="3"/>
      <c r="D33" s="18"/>
      <c r="E33" s="161"/>
      <c r="F33" s="133"/>
      <c r="G33" s="161"/>
      <c r="J33" s="30"/>
    </row>
    <row r="34" spans="1:10" s="28" customFormat="1" ht="24" customHeight="1">
      <c r="A34" s="10" t="s">
        <v>11</v>
      </c>
      <c r="B34" s="3"/>
      <c r="C34" s="3"/>
      <c r="D34" s="18"/>
      <c r="E34" s="161">
        <v>28454337</v>
      </c>
      <c r="F34" s="133"/>
      <c r="G34" s="161">
        <v>20021349</v>
      </c>
      <c r="H34" s="157"/>
      <c r="J34" s="30"/>
    </row>
    <row r="35" spans="1:10" s="28" customFormat="1" ht="24" customHeight="1">
      <c r="A35" s="10" t="s">
        <v>6</v>
      </c>
      <c r="B35" s="3"/>
      <c r="C35" s="3"/>
      <c r="D35" s="18"/>
      <c r="E35" s="161">
        <v>-107236</v>
      </c>
      <c r="F35" s="161"/>
      <c r="G35" s="133">
        <v>-3688023</v>
      </c>
      <c r="H35" s="157"/>
      <c r="J35" s="30"/>
    </row>
    <row r="36" spans="1:10" s="28" customFormat="1" ht="24" customHeight="1">
      <c r="A36" s="10" t="s">
        <v>8</v>
      </c>
      <c r="B36" s="3"/>
      <c r="C36" s="3"/>
      <c r="D36" s="3"/>
      <c r="E36" s="133">
        <v>-314874</v>
      </c>
      <c r="F36" s="156"/>
      <c r="G36" s="161">
        <v>322312</v>
      </c>
      <c r="H36" s="157"/>
      <c r="J36" s="30"/>
    </row>
    <row r="37" spans="1:10" s="28" customFormat="1" ht="24" customHeight="1">
      <c r="A37" s="10" t="s">
        <v>43</v>
      </c>
      <c r="B37" s="3"/>
      <c r="C37" s="3"/>
      <c r="D37" s="18"/>
      <c r="E37" s="161">
        <v>-7042000</v>
      </c>
      <c r="F37" s="133"/>
      <c r="G37" s="156">
        <v>2182000</v>
      </c>
      <c r="H37" s="157"/>
      <c r="J37" s="30"/>
    </row>
    <row r="38" spans="1:10" s="28" customFormat="1" ht="24" customHeight="1">
      <c r="A38" s="10" t="s">
        <v>44</v>
      </c>
      <c r="B38" s="3"/>
      <c r="C38" s="3"/>
      <c r="D38" s="18"/>
      <c r="E38" s="156">
        <v>41109</v>
      </c>
      <c r="F38" s="156"/>
      <c r="G38" s="133">
        <v>-2892</v>
      </c>
      <c r="H38" s="157"/>
      <c r="J38" s="30"/>
    </row>
    <row r="39" spans="1:10" s="28" customFormat="1" ht="24" customHeight="1">
      <c r="A39" s="10" t="s">
        <v>45</v>
      </c>
      <c r="B39" s="3"/>
      <c r="C39" s="3"/>
      <c r="D39" s="18"/>
      <c r="E39" s="133">
        <v>-25078</v>
      </c>
      <c r="F39" s="156"/>
      <c r="G39" s="156">
        <v>-2473</v>
      </c>
      <c r="H39" s="157"/>
      <c r="J39" s="30"/>
    </row>
    <row r="40" spans="1:10" s="28" customFormat="1" ht="24" customHeight="1">
      <c r="A40" s="10" t="s">
        <v>73</v>
      </c>
      <c r="B40" s="3"/>
      <c r="C40" s="3"/>
      <c r="D40" s="18"/>
      <c r="E40" s="156">
        <v>105396</v>
      </c>
      <c r="F40" s="156"/>
      <c r="G40" s="156">
        <v>86671</v>
      </c>
      <c r="H40" s="157"/>
      <c r="J40" s="30"/>
    </row>
    <row r="41" spans="1:10" s="28" customFormat="1" ht="24" customHeight="1">
      <c r="A41" s="6" t="s">
        <v>9</v>
      </c>
      <c r="B41" s="3"/>
      <c r="C41" s="3"/>
      <c r="D41" s="18"/>
      <c r="E41" s="156">
        <v>-164616</v>
      </c>
      <c r="F41" s="161"/>
      <c r="G41" s="133">
        <v>158149</v>
      </c>
      <c r="H41" s="157"/>
      <c r="J41" s="30"/>
    </row>
    <row r="42" spans="1:10" s="28" customFormat="1" ht="24" customHeight="1">
      <c r="A42" s="5" t="s">
        <v>109</v>
      </c>
      <c r="B42" s="16"/>
      <c r="C42" s="16"/>
      <c r="D42" s="167"/>
      <c r="E42" s="168">
        <f>SUM(E25:E41)</f>
        <v>-1843328</v>
      </c>
      <c r="F42" s="169"/>
      <c r="G42" s="168">
        <f>SUM(G25:G41)</f>
        <v>79608</v>
      </c>
      <c r="J42" s="30"/>
    </row>
    <row r="43" spans="1:10" s="28" customFormat="1" ht="24" customHeight="1">
      <c r="A43" s="137"/>
      <c r="B43" s="34"/>
      <c r="C43" s="34"/>
      <c r="D43" s="170"/>
      <c r="E43" s="171"/>
      <c r="F43" s="172"/>
      <c r="G43" s="171"/>
      <c r="J43" s="30"/>
    </row>
    <row r="44" spans="1:10" s="2" customFormat="1" ht="24" customHeight="1">
      <c r="A44" s="65" t="s">
        <v>49</v>
      </c>
      <c r="B44" s="138"/>
      <c r="C44" s="138"/>
      <c r="D44" s="173"/>
      <c r="E44" s="13"/>
      <c r="F44" s="13"/>
      <c r="G44" s="22"/>
      <c r="J44" s="133"/>
    </row>
    <row r="45" spans="1:10" s="2" customFormat="1" ht="24" customHeight="1">
      <c r="A45" s="68" t="s">
        <v>152</v>
      </c>
      <c r="B45" s="138"/>
      <c r="C45" s="138"/>
      <c r="D45" s="173"/>
      <c r="E45" s="23"/>
      <c r="F45" s="24"/>
      <c r="G45" s="151"/>
      <c r="J45" s="133"/>
    </row>
    <row r="46" spans="1:10" s="28" customFormat="1" ht="24" customHeight="1">
      <c r="A46" s="100"/>
      <c r="B46" s="16"/>
      <c r="C46" s="16"/>
      <c r="D46" s="16"/>
      <c r="E46" s="16"/>
      <c r="F46" s="16"/>
      <c r="G46" s="16"/>
      <c r="J46" s="30"/>
    </row>
    <row r="47" spans="1:10" ht="24" customHeight="1">
      <c r="C47" s="3"/>
      <c r="D47" s="152"/>
      <c r="E47" s="187" t="s">
        <v>175</v>
      </c>
      <c r="F47" s="187"/>
      <c r="G47" s="187"/>
      <c r="H47" s="16"/>
      <c r="J47" s="133"/>
    </row>
    <row r="48" spans="1:10" s="63" customFormat="1" ht="24" customHeight="1">
      <c r="D48" s="149"/>
      <c r="E48" s="187" t="s">
        <v>176</v>
      </c>
      <c r="F48" s="187"/>
      <c r="G48" s="187"/>
      <c r="H48" s="64"/>
      <c r="J48" s="156"/>
    </row>
    <row r="49" spans="1:10" s="27" customFormat="1" ht="24" customHeight="1">
      <c r="A49" s="63"/>
      <c r="B49" s="63"/>
      <c r="C49" s="63"/>
      <c r="D49" s="174"/>
      <c r="E49" s="131">
        <v>2567</v>
      </c>
      <c r="F49" s="131"/>
      <c r="G49" s="131">
        <v>2566</v>
      </c>
      <c r="H49" s="37"/>
      <c r="J49" s="160"/>
    </row>
    <row r="50" spans="1:10" s="28" customFormat="1" ht="24" customHeight="1">
      <c r="A50" s="3"/>
      <c r="B50" s="3"/>
      <c r="C50" s="3"/>
      <c r="D50" s="153"/>
      <c r="E50" s="186" t="s">
        <v>78</v>
      </c>
      <c r="F50" s="186"/>
      <c r="G50" s="186"/>
      <c r="J50" s="30"/>
    </row>
    <row r="51" spans="1:10" ht="24" customHeight="1">
      <c r="A51" s="84" t="s">
        <v>5</v>
      </c>
      <c r="C51" s="3"/>
      <c r="D51" s="18"/>
      <c r="E51" s="161"/>
      <c r="F51" s="133"/>
      <c r="G51" s="161"/>
      <c r="J51" s="133"/>
    </row>
    <row r="52" spans="1:10" ht="24" customHeight="1">
      <c r="A52" s="6" t="s">
        <v>133</v>
      </c>
      <c r="C52" s="3"/>
      <c r="D52" s="18"/>
      <c r="E52" s="156">
        <v>978807</v>
      </c>
      <c r="F52" s="156"/>
      <c r="G52" s="156">
        <v>897390</v>
      </c>
      <c r="H52" s="175"/>
      <c r="J52" s="133"/>
    </row>
    <row r="53" spans="1:10" ht="24" customHeight="1">
      <c r="A53" s="6" t="s">
        <v>134</v>
      </c>
      <c r="C53" s="3"/>
      <c r="D53" s="18"/>
      <c r="E53" s="156">
        <v>204235</v>
      </c>
      <c r="F53" s="156"/>
      <c r="G53" s="156">
        <v>365193</v>
      </c>
      <c r="H53" s="175"/>
      <c r="J53" s="133"/>
    </row>
    <row r="54" spans="1:10" ht="24" customHeight="1">
      <c r="A54" s="6" t="s">
        <v>135</v>
      </c>
      <c r="C54" s="3"/>
      <c r="D54" s="18"/>
      <c r="E54" s="156">
        <v>-50010</v>
      </c>
      <c r="F54" s="156"/>
      <c r="G54" s="156">
        <v>-2147979</v>
      </c>
      <c r="H54" s="175"/>
      <c r="J54" s="133"/>
    </row>
    <row r="55" spans="1:10" s="28" customFormat="1" ht="24" customHeight="1">
      <c r="A55" s="6" t="s">
        <v>136</v>
      </c>
      <c r="B55" s="3"/>
      <c r="C55" s="3"/>
      <c r="D55" s="18"/>
      <c r="E55" s="161">
        <v>135175</v>
      </c>
      <c r="F55" s="133"/>
      <c r="G55" s="161">
        <v>100090</v>
      </c>
      <c r="J55" s="30"/>
    </row>
    <row r="56" spans="1:10" ht="24" customHeight="1">
      <c r="A56" s="6" t="s">
        <v>137</v>
      </c>
      <c r="C56" s="3"/>
      <c r="D56" s="18"/>
      <c r="E56" s="156"/>
      <c r="F56" s="156"/>
      <c r="G56" s="20"/>
      <c r="H56" s="175"/>
      <c r="J56" s="133"/>
    </row>
    <row r="57" spans="1:10" ht="24" customHeight="1">
      <c r="A57" s="10" t="s">
        <v>68</v>
      </c>
      <c r="C57" s="3"/>
      <c r="D57" s="18"/>
      <c r="E57" s="156">
        <v>-12560705</v>
      </c>
      <c r="F57" s="3"/>
      <c r="G57" s="156">
        <v>-5789016</v>
      </c>
      <c r="H57" s="175"/>
      <c r="J57" s="133"/>
    </row>
    <row r="58" spans="1:10" ht="24" customHeight="1">
      <c r="A58" s="6" t="s">
        <v>138</v>
      </c>
      <c r="C58" s="3"/>
      <c r="D58" s="18"/>
      <c r="E58" s="156"/>
      <c r="F58" s="3"/>
      <c r="G58" s="156"/>
      <c r="H58" s="175"/>
      <c r="J58" s="133"/>
    </row>
    <row r="59" spans="1:10" ht="24" customHeight="1">
      <c r="A59" s="10" t="s">
        <v>68</v>
      </c>
      <c r="C59" s="3"/>
      <c r="D59" s="18"/>
      <c r="E59" s="156">
        <v>13722320</v>
      </c>
      <c r="F59" s="3"/>
      <c r="G59" s="156">
        <v>6582461</v>
      </c>
      <c r="H59" s="175"/>
      <c r="J59" s="133"/>
    </row>
    <row r="60" spans="1:10" ht="24" customHeight="1">
      <c r="A60" s="6" t="s">
        <v>190</v>
      </c>
      <c r="C60" s="3"/>
      <c r="D60" s="18"/>
      <c r="E60" s="156"/>
      <c r="F60" s="156"/>
      <c r="G60" s="20"/>
      <c r="H60" s="175"/>
      <c r="J60" s="133"/>
    </row>
    <row r="61" spans="1:10" ht="24" customHeight="1">
      <c r="A61" s="6" t="s">
        <v>68</v>
      </c>
      <c r="C61" s="3"/>
      <c r="D61" s="18"/>
      <c r="E61" s="71">
        <v>0</v>
      </c>
      <c r="F61" s="3"/>
      <c r="G61" s="1">
        <v>-124302</v>
      </c>
      <c r="H61" s="175"/>
      <c r="J61" s="133"/>
    </row>
    <row r="62" spans="1:10" ht="24" customHeight="1">
      <c r="A62" s="6" t="s">
        <v>139</v>
      </c>
      <c r="C62" s="3"/>
      <c r="D62" s="18"/>
      <c r="F62" s="156"/>
      <c r="G62" s="20"/>
      <c r="H62" s="175"/>
      <c r="J62" s="133"/>
    </row>
    <row r="63" spans="1:10" s="28" customFormat="1" ht="24" customHeight="1">
      <c r="A63" s="10" t="s">
        <v>177</v>
      </c>
      <c r="B63" s="3"/>
      <c r="C63" s="6"/>
      <c r="D63" s="18"/>
      <c r="E63" s="156">
        <v>830539</v>
      </c>
      <c r="F63" s="156"/>
      <c r="G63" s="20">
        <v>1024489</v>
      </c>
      <c r="H63" s="157"/>
      <c r="J63" s="30"/>
    </row>
    <row r="64" spans="1:10" ht="24" customHeight="1">
      <c r="A64" s="6" t="s">
        <v>140</v>
      </c>
      <c r="C64" s="3"/>
      <c r="D64" s="18"/>
      <c r="E64" s="161">
        <v>-193832</v>
      </c>
      <c r="F64" s="161"/>
      <c r="G64" s="161">
        <v>-137208</v>
      </c>
      <c r="H64" s="175"/>
      <c r="J64" s="133"/>
    </row>
    <row r="65" spans="1:10" s="28" customFormat="1" ht="24" customHeight="1">
      <c r="A65" s="6" t="s">
        <v>46</v>
      </c>
      <c r="B65" s="6"/>
      <c r="C65" s="6"/>
      <c r="D65" s="18"/>
      <c r="E65" s="156">
        <v>2314</v>
      </c>
      <c r="F65" s="156"/>
      <c r="G65" s="156">
        <v>1182</v>
      </c>
      <c r="H65" s="157"/>
      <c r="J65" s="30"/>
    </row>
    <row r="66" spans="1:10" s="28" customFormat="1" ht="24" customHeight="1">
      <c r="A66" s="6" t="s">
        <v>141</v>
      </c>
      <c r="B66" s="6"/>
      <c r="C66" s="6"/>
      <c r="D66" s="18"/>
      <c r="E66" s="156">
        <v>-192451</v>
      </c>
      <c r="F66" s="156"/>
      <c r="G66" s="156">
        <v>-131894</v>
      </c>
      <c r="H66" s="157"/>
      <c r="J66" s="30"/>
    </row>
    <row r="67" spans="1:10" s="28" customFormat="1" ht="24" customHeight="1">
      <c r="A67" s="5" t="s">
        <v>201</v>
      </c>
      <c r="B67" s="6"/>
      <c r="C67" s="6"/>
      <c r="D67" s="18"/>
      <c r="E67" s="163">
        <f>SUM(E52:E66)</f>
        <v>2876392</v>
      </c>
      <c r="F67" s="169"/>
      <c r="G67" s="163">
        <f>SUM(G52:G66)</f>
        <v>640406</v>
      </c>
      <c r="J67" s="30"/>
    </row>
    <row r="68" spans="1:10" s="28" customFormat="1" ht="24" customHeight="1">
      <c r="A68" s="5"/>
      <c r="B68" s="6"/>
      <c r="C68" s="6"/>
      <c r="D68" s="18"/>
      <c r="E68" s="156"/>
      <c r="F68" s="133"/>
      <c r="G68" s="156"/>
      <c r="J68" s="30"/>
    </row>
    <row r="69" spans="1:10" s="28" customFormat="1" ht="24" customHeight="1">
      <c r="A69" s="84" t="s">
        <v>47</v>
      </c>
      <c r="B69" s="6"/>
      <c r="C69" s="6"/>
      <c r="D69" s="18"/>
      <c r="E69" s="156"/>
      <c r="F69" s="133"/>
      <c r="G69" s="156"/>
      <c r="J69" s="30"/>
    </row>
    <row r="70" spans="1:10" s="28" customFormat="1" ht="24" customHeight="1">
      <c r="A70" s="10" t="s">
        <v>74</v>
      </c>
      <c r="B70" s="6"/>
      <c r="C70" s="6"/>
      <c r="D70" s="18"/>
      <c r="E70" s="156">
        <v>-231124</v>
      </c>
      <c r="F70" s="133"/>
      <c r="G70" s="156">
        <v>-233574</v>
      </c>
      <c r="J70" s="30"/>
    </row>
    <row r="71" spans="1:10" s="28" customFormat="1" ht="24" customHeight="1">
      <c r="A71" s="6" t="s">
        <v>153</v>
      </c>
      <c r="B71" s="6"/>
      <c r="C71" s="6"/>
      <c r="D71" s="18"/>
      <c r="E71" s="156">
        <f>+'CE 9'!P16</f>
        <v>-850000</v>
      </c>
      <c r="F71" s="133"/>
      <c r="G71" s="156">
        <v>-500000</v>
      </c>
      <c r="J71" s="30"/>
    </row>
    <row r="72" spans="1:10" s="28" customFormat="1" ht="24" customHeight="1">
      <c r="A72" s="5" t="s">
        <v>76</v>
      </c>
      <c r="B72" s="6"/>
      <c r="C72" s="6"/>
      <c r="D72" s="18"/>
      <c r="E72" s="163">
        <f>SUM(E70:E71)</f>
        <v>-1081124</v>
      </c>
      <c r="F72" s="169"/>
      <c r="G72" s="163">
        <f>SUM(G70:G71)</f>
        <v>-733574</v>
      </c>
      <c r="J72" s="30"/>
    </row>
    <row r="73" spans="1:10" s="28" customFormat="1" ht="24" customHeight="1">
      <c r="A73" s="5"/>
      <c r="B73" s="6"/>
      <c r="C73" s="6"/>
      <c r="D73" s="18"/>
      <c r="E73" s="176"/>
      <c r="F73" s="169"/>
      <c r="G73" s="176"/>
      <c r="J73" s="30"/>
    </row>
    <row r="74" spans="1:10" s="28" customFormat="1" ht="24" customHeight="1">
      <c r="A74" s="5" t="s">
        <v>193</v>
      </c>
      <c r="B74" s="3"/>
      <c r="C74" s="3"/>
      <c r="D74" s="18"/>
      <c r="E74" s="177">
        <f>E42+E67+E72</f>
        <v>-48060</v>
      </c>
      <c r="F74" s="169"/>
      <c r="G74" s="177">
        <v>-13560</v>
      </c>
      <c r="J74" s="30"/>
    </row>
    <row r="75" spans="1:10" s="28" customFormat="1" ht="24" customHeight="1">
      <c r="A75" s="10" t="s">
        <v>142</v>
      </c>
      <c r="B75" s="3"/>
      <c r="C75" s="3"/>
      <c r="D75" s="18"/>
      <c r="E75" s="162">
        <f>+'BS  5-6'!G7</f>
        <v>691375</v>
      </c>
      <c r="F75" s="133"/>
      <c r="G75" s="162">
        <v>704935</v>
      </c>
      <c r="J75" s="30"/>
    </row>
    <row r="76" spans="1:10" s="28" customFormat="1" ht="24" customHeight="1" thickBot="1">
      <c r="A76" s="5" t="s">
        <v>154</v>
      </c>
      <c r="B76" s="3"/>
      <c r="C76" s="3"/>
      <c r="D76" s="18"/>
      <c r="E76" s="178">
        <f>SUM(E74:E75)</f>
        <v>643315</v>
      </c>
      <c r="F76" s="169"/>
      <c r="G76" s="178">
        <f>SUM(G74:G75)</f>
        <v>691375</v>
      </c>
      <c r="J76" s="30"/>
    </row>
    <row r="77" spans="1:10" ht="24" customHeight="1" thickTop="1">
      <c r="A77" s="6"/>
      <c r="C77" s="3"/>
      <c r="D77" s="18"/>
      <c r="E77" s="183">
        <f>+E76-'BS  5-6'!E7</f>
        <v>0</v>
      </c>
      <c r="F77" s="179"/>
      <c r="G77" s="133"/>
      <c r="J77" s="133"/>
    </row>
    <row r="78" spans="1:10" s="28" customFormat="1" ht="24" customHeight="1">
      <c r="A78" s="5" t="s">
        <v>108</v>
      </c>
      <c r="B78" s="3"/>
      <c r="C78" s="3"/>
      <c r="D78" s="18"/>
      <c r="E78" s="133"/>
      <c r="F78" s="133"/>
      <c r="G78" s="133"/>
      <c r="J78" s="30"/>
    </row>
    <row r="79" spans="1:10" s="28" customFormat="1" ht="24" customHeight="1">
      <c r="A79" s="10" t="s">
        <v>143</v>
      </c>
      <c r="B79" s="3"/>
      <c r="C79" s="3"/>
      <c r="D79" s="18"/>
      <c r="E79" s="133"/>
      <c r="F79" s="133"/>
      <c r="G79" s="133"/>
      <c r="J79" s="30"/>
    </row>
    <row r="80" spans="1:10" s="28" customFormat="1" ht="24" customHeight="1">
      <c r="A80" s="10" t="s">
        <v>184</v>
      </c>
      <c r="B80" s="3"/>
      <c r="C80" s="3"/>
      <c r="D80" s="18"/>
      <c r="E80" s="133">
        <v>49198</v>
      </c>
      <c r="F80" s="133"/>
      <c r="G80" s="133">
        <v>66271</v>
      </c>
      <c r="J80" s="30"/>
    </row>
    <row r="81" spans="1:7" s="28" customFormat="1" ht="24" customHeight="1">
      <c r="A81" s="10" t="s">
        <v>77</v>
      </c>
      <c r="B81" s="3"/>
      <c r="C81" s="3"/>
      <c r="D81" s="180"/>
      <c r="E81" s="71">
        <v>0</v>
      </c>
      <c r="F81" s="3"/>
      <c r="G81" s="71">
        <v>7537722</v>
      </c>
    </row>
    <row r="82" spans="1:7" s="28" customFormat="1" ht="24" customHeight="1">
      <c r="A82" s="10" t="s">
        <v>197</v>
      </c>
      <c r="B82" s="3"/>
      <c r="C82" s="3"/>
      <c r="D82" s="180"/>
      <c r="E82" s="25">
        <v>567884</v>
      </c>
      <c r="F82" s="3"/>
      <c r="G82" s="71">
        <v>0</v>
      </c>
    </row>
    <row r="83" spans="1:7" ht="24" customHeight="1">
      <c r="A83" s="10"/>
      <c r="C83" s="3"/>
      <c r="D83" s="180"/>
      <c r="E83" s="25"/>
      <c r="F83" s="3"/>
      <c r="G83" s="156"/>
    </row>
    <row r="84" spans="1:7" ht="23.15" customHeight="1">
      <c r="E84" s="9"/>
      <c r="F84" s="9"/>
    </row>
  </sheetData>
  <mergeCells count="6">
    <mergeCell ref="E50:G50"/>
    <mergeCell ref="E5:G5"/>
    <mergeCell ref="E4:G4"/>
    <mergeCell ref="E7:G7"/>
    <mergeCell ref="E47:G47"/>
    <mergeCell ref="E48:G48"/>
  </mergeCells>
  <printOptions gridLinesSet="0"/>
  <pageMargins left="0.8" right="0.8" top="0.48" bottom="0.5" header="0.5" footer="0.5"/>
  <pageSetup paperSize="9" scale="70" firstPageNumber="11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18C6B0-3E1C-4B80-946A-1D4BD4311804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fd550b8b-0dd7-4de3-a8e6-af527f15a8a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891C4F8-F752-43B3-A212-DA8396A682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  5-6</vt:lpstr>
      <vt:lpstr>PL 7-8</vt:lpstr>
      <vt:lpstr>CE 9</vt:lpstr>
      <vt:lpstr>CE 10</vt:lpstr>
      <vt:lpstr>CF 11-12</vt:lpstr>
      <vt:lpstr>'BS  5-6'!Print_Area</vt:lpstr>
      <vt:lpstr>'CE 10'!Print_Area</vt:lpstr>
      <vt:lpstr>'CE 9'!Print_Area</vt:lpstr>
      <vt:lpstr>'CF 11-12'!Print_Area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2025-02-21T09:57:42Z</cp:lastPrinted>
  <dcterms:created xsi:type="dcterms:W3CDTF">1999-05-15T03:54:17Z</dcterms:created>
  <dcterms:modified xsi:type="dcterms:W3CDTF">2025-02-21T09:57:48Z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0x01010081305EC3AD7AB0428CCE5EC4AD2FD0E2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